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35" yWindow="0" windowWidth="20730" windowHeight="9945"/>
  </bookViews>
  <sheets>
    <sheet name="смета 2019" sheetId="11" r:id="rId1"/>
    <sheet name="отчет 2019" sheetId="12" r:id="rId2"/>
  </sheets>
  <calcPr calcId="145621"/>
</workbook>
</file>

<file path=xl/calcChain.xml><?xml version="1.0" encoding="utf-8"?>
<calcChain xmlns="http://schemas.openxmlformats.org/spreadsheetml/2006/main">
  <c r="E34" i="11" l="1"/>
  <c r="E28" i="11"/>
  <c r="I23" i="12"/>
  <c r="I24" i="12" s="1"/>
  <c r="H44" i="12"/>
  <c r="H23" i="12"/>
  <c r="I44" i="12"/>
  <c r="H29" i="12"/>
  <c r="E15" i="12"/>
  <c r="I28" i="12"/>
  <c r="I38" i="12"/>
  <c r="I36" i="12"/>
  <c r="I43" i="12"/>
  <c r="I35" i="12"/>
  <c r="I29" i="12"/>
  <c r="I31" i="12"/>
  <c r="H36" i="12"/>
  <c r="H39" i="12" s="1"/>
  <c r="E37" i="12"/>
  <c r="H28" i="12"/>
  <c r="H43" i="12"/>
  <c r="H22" i="12"/>
  <c r="G29" i="12"/>
  <c r="G36" i="12"/>
  <c r="G22" i="12"/>
  <c r="G23" i="12"/>
  <c r="G28" i="12"/>
  <c r="G43" i="12"/>
  <c r="G44" i="12"/>
  <c r="G31" i="12"/>
  <c r="F36" i="12"/>
  <c r="G30" i="12"/>
  <c r="F30" i="12"/>
  <c r="F22" i="12"/>
  <c r="F42" i="12"/>
  <c r="E42" i="12" s="1"/>
  <c r="F43" i="12"/>
  <c r="F44" i="12"/>
  <c r="F23" i="12"/>
  <c r="F28" i="12"/>
  <c r="F29" i="12"/>
  <c r="F35" i="12"/>
  <c r="E41" i="11"/>
  <c r="E23" i="11"/>
  <c r="F39" i="12" l="1"/>
  <c r="E30" i="12"/>
  <c r="I32" i="12"/>
  <c r="E29" i="12"/>
  <c r="E31" i="12"/>
  <c r="I45" i="12"/>
  <c r="E22" i="12"/>
  <c r="H45" i="12"/>
  <c r="I39" i="12"/>
  <c r="E28" i="12"/>
  <c r="E43" i="12"/>
  <c r="H32" i="12"/>
  <c r="H24" i="12"/>
  <c r="E36" i="12"/>
  <c r="G24" i="12"/>
  <c r="E23" i="12"/>
  <c r="G45" i="12"/>
  <c r="E44" i="12"/>
  <c r="G39" i="12"/>
  <c r="G32" i="12"/>
  <c r="F45" i="12"/>
  <c r="F32" i="12"/>
  <c r="E38" i="12"/>
  <c r="F24" i="12"/>
  <c r="E35" i="12"/>
  <c r="F47" i="12" l="1"/>
  <c r="I47" i="12"/>
  <c r="H47" i="12"/>
  <c r="G47" i="12"/>
  <c r="E24" i="12"/>
  <c r="E47" i="12" s="1"/>
  <c r="E39" i="12"/>
  <c r="E45" i="12"/>
  <c r="E32" i="12"/>
  <c r="E48" i="12" l="1"/>
</calcChain>
</file>

<file path=xl/comments1.xml><?xml version="1.0" encoding="utf-8"?>
<comments xmlns="http://schemas.openxmlformats.org/spreadsheetml/2006/main">
  <authors>
    <author>Admin</author>
  </authors>
  <commentList>
    <comment ref="E4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<sst xmlns="http://schemas.openxmlformats.org/spreadsheetml/2006/main" count="96" uniqueCount="80">
  <si>
    <t xml:space="preserve">                        Утвержаю </t>
  </si>
  <si>
    <t xml:space="preserve">Расход </t>
  </si>
  <si>
    <t>в том числе:</t>
  </si>
  <si>
    <t>Услуги по обмену электронными документами</t>
  </si>
  <si>
    <t>Пожертвование в виде денежных средств без указания их конкретного целевого назначения.</t>
  </si>
  <si>
    <t>№</t>
  </si>
  <si>
    <t xml:space="preserve">Наименование статей доходов и раходов </t>
  </si>
  <si>
    <t>В том числе по кварталам</t>
  </si>
  <si>
    <t>I</t>
  </si>
  <si>
    <t>II</t>
  </si>
  <si>
    <t>III</t>
  </si>
  <si>
    <t>IV</t>
  </si>
  <si>
    <t>Доходы</t>
  </si>
  <si>
    <t>Добровольные пожертвования физических лиц на ведение уставной деятельности фонда (благотворительных программ) из них:</t>
  </si>
  <si>
    <t>Итого</t>
  </si>
  <si>
    <t>Всего</t>
  </si>
  <si>
    <t>Услуги банка</t>
  </si>
  <si>
    <t>Т.И.Сиренко</t>
  </si>
  <si>
    <t>Проведение работ , связанных с безопасной жизнедеятельностью школы:</t>
  </si>
  <si>
    <t>Вознаграждение, отчисления во внебюджетные фонды</t>
  </si>
  <si>
    <t>Исполнение благотворительной программы "Безопасность  и Защита "</t>
  </si>
  <si>
    <t>2. Программа "Безопасность  и Защита "</t>
  </si>
  <si>
    <t>Административно- хозяйственные расходы фонда</t>
  </si>
  <si>
    <t>5.1. Услуги по обмену электронными документами</t>
  </si>
  <si>
    <t>5.2. Услуги банка</t>
  </si>
  <si>
    <t>1. Программа по созданию комфортных условий в школе "Дом для творчества"</t>
  </si>
  <si>
    <t>3. Программа "Современный мир"</t>
  </si>
  <si>
    <t>3. Программа: "Современный мир"</t>
  </si>
  <si>
    <t>2. Программа "Безопасность и защита"</t>
  </si>
  <si>
    <t>Исполнение благотворительной программы "Современный мир"</t>
  </si>
  <si>
    <t>Утверждено:</t>
  </si>
  <si>
    <t>Смета добровольных пожертвований и их расходования на 2019 год</t>
  </si>
  <si>
    <t>Остаток средств на 01.01.2019</t>
  </si>
  <si>
    <t>учреждения дополнительного образования</t>
  </si>
  <si>
    <t>"Детская школа исскуств № 9" города Омска</t>
  </si>
  <si>
    <t xml:space="preserve">и развития бюджетного образовательного </t>
  </si>
  <si>
    <t xml:space="preserve">Советом  Некоммерческого фонда поддержки </t>
  </si>
  <si>
    <t>Председатель                                               С.А.Качур</t>
  </si>
  <si>
    <t>2019 год</t>
  </si>
  <si>
    <t>Остаток средств на 01.01.2020</t>
  </si>
  <si>
    <t>Оплата электроэнергии за декабрь 2018года. Энергосбережение и безопасное освещение в классах (замена ламп и светильников на светодиодные).</t>
  </si>
  <si>
    <t>Замена оконных блоков в здании школы, герметизация швов, устройство санитарной площадки</t>
  </si>
  <si>
    <t>Изготовление журналов индивидуальных занятий</t>
  </si>
  <si>
    <t>Абонентская плата за предоставление  услуг связи, безлимитного интернета, обслуживание сайта, продление лицензии на право использования антивируса Касперского, заправка картриджей, приобретение программного продукта</t>
  </si>
  <si>
    <t>Вознаграждение, отчисления во внебюджетные фонды (страховые взносы)</t>
  </si>
  <si>
    <t>Исполнение благотворительной программы по созданию комфортных условий в школе "Комфортная среда"</t>
  </si>
  <si>
    <t>Укреплениее материально-технической базы школы</t>
  </si>
  <si>
    <t>1. Программа по созданию комфортных условий в школе "Комфортная среда"</t>
  </si>
  <si>
    <t>1.1</t>
  </si>
  <si>
    <t>1.2</t>
  </si>
  <si>
    <t>Приобретение мебели (шкафы, стеллажи, табуреты, тумбы, уголок для натюрморта).Пошив комплектов штор для зала и классов.Приобретение  хозяйственных товаров, линолиума,  декоративной штукатурки, строительные материалы, приобретение контейнера для ТКО, изолон , рамки для фото, изготовление афиш, приглашений</t>
  </si>
  <si>
    <t>Услуги по охране объекта посредством  передачи тревожных сообщений каналов GSM/, изготовление и монтаж противопожарной металлической двери , утепленной.</t>
  </si>
  <si>
    <t>2.1</t>
  </si>
  <si>
    <t>2.2</t>
  </si>
  <si>
    <t>2.3</t>
  </si>
  <si>
    <t>2.4</t>
  </si>
  <si>
    <t>Обучение по программе "Пожарно-технический минимум", "Охрана труда", повышение  квалификации сотрудников , разработка и изготовление знаков пожарной безопасности, плана эвакуации, разработка деклорации пожарной безопасности .</t>
  </si>
  <si>
    <t>4.Укрепление материально-технической базы школы, административно- хозяйственные расходы фонда</t>
  </si>
  <si>
    <t>4.1</t>
  </si>
  <si>
    <t>3.1</t>
  </si>
  <si>
    <t>3.2</t>
  </si>
  <si>
    <t>3.3</t>
  </si>
  <si>
    <t>3.4</t>
  </si>
  <si>
    <t>4.2</t>
  </si>
  <si>
    <t>4.3</t>
  </si>
  <si>
    <t>1.1. Замена оконных блоков в здании школы, герметизация швов, устройство санитарной площадки</t>
  </si>
  <si>
    <t>1.2. Приобретение строительных материалов, хозяйственных товаров, контейнера для ТКО. Пошив штор, приобретение мебели</t>
  </si>
  <si>
    <t>2.2. Разработка и изготовление знаков пожарной безопасности, плана эвакуации. Обучение по программе "Пожарно-технический минимум", "Охрана труда", повышение  квалификации сотрудников.</t>
  </si>
  <si>
    <t>2.3.Энергосбережение и безопасное освещение в классах (замена ламп и светильников на светодиодные).</t>
  </si>
  <si>
    <t xml:space="preserve">2.4.Дезинсекция. Санитарная обработка территории школы от клещей , санитарная обрезка деревьев. </t>
  </si>
  <si>
    <t xml:space="preserve"> Приобретение сценического инструментального кабеля, струн для музыкальных инструментов</t>
  </si>
  <si>
    <t>3.1.  Приобретение сценического инструментального кабеля, струн для музыкальных инструментов</t>
  </si>
  <si>
    <t>3.2. Абонентская плата за предоставление  услуг связи, безлимитного интернета, обслуживание сайта, продление лицензии на право использования антивируса Касперского, заправка картриджей, приобретение программного продукта.</t>
  </si>
  <si>
    <t>3.3.Изготовление журналов индивидуальных занятий</t>
  </si>
  <si>
    <t>Приобретение живых букетов цветов для награждения, изготовление флажковой гирлянды для украшения здания школы.</t>
  </si>
  <si>
    <t>3.4.Приобретение живых букетов цветов для награждения, изготовление флажковой гирлянды для украшения здания школы.</t>
  </si>
  <si>
    <t>4.Административно- хозяйственные расходы фонда</t>
  </si>
  <si>
    <t>2.1. Услуги по охране объекта здания школы, установка противопожарных  металлических дверей.</t>
  </si>
  <si>
    <t xml:space="preserve">Акарицидная дезинсекция, энтомологическое обследование  прилегающих территорий на заселение клещами. Санитарная  обработка территории школы от клещей , санитарная обрезка деревьев. </t>
  </si>
  <si>
    <t>1. Программа  "Комфортная среда"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</si>
</sst>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/>
    <xf numFmtId="0" fontId="1" fillId="0" borderId="1" xfId="0" applyFont="1" applyBorder="1"/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0" fontId="0" fillId="0" borderId="13" xfId="0" applyBorder="1"/>
    <xf numFmtId="2" fontId="0" fillId="0" borderId="1" xfId="0" applyNumberFormat="1" applyBorder="1" applyAlignment="1"/>
    <xf numFmtId="2" fontId="1" fillId="0" borderId="1" xfId="0" applyNumberFormat="1" applyFont="1" applyBorder="1" applyAlignment="1">
      <alignment horizontal="left"/>
    </xf>
    <xf numFmtId="0" fontId="0" fillId="0" borderId="13" xfId="0" applyBorder="1" applyAlignment="1">
      <alignment vertical="top"/>
    </xf>
    <xf numFmtId="0" fontId="0" fillId="0" borderId="0" xfId="0" applyAlignment="1">
      <alignment vertical="top"/>
    </xf>
    <xf numFmtId="0" fontId="5" fillId="0" borderId="13" xfId="0" applyFont="1" applyBorder="1"/>
    <xf numFmtId="0" fontId="5" fillId="0" borderId="0" xfId="0" applyFont="1"/>
    <xf numFmtId="2" fontId="7" fillId="0" borderId="1" xfId="0" applyNumberFormat="1" applyFont="1" applyBorder="1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4" fontId="6" fillId="0" borderId="1" xfId="0" applyNumberFormat="1" applyFont="1" applyBorder="1"/>
    <xf numFmtId="4" fontId="0" fillId="0" borderId="1" xfId="0" applyNumberFormat="1" applyFill="1" applyBorder="1"/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left"/>
    </xf>
    <xf numFmtId="4" fontId="0" fillId="0" borderId="1" xfId="0" applyNumberFormat="1" applyFill="1" applyBorder="1" applyAlignment="1">
      <alignment vertical="top"/>
    </xf>
    <xf numFmtId="0" fontId="0" fillId="0" borderId="0" xfId="0" applyFill="1" applyAlignment="1">
      <alignment vertical="top"/>
    </xf>
    <xf numFmtId="4" fontId="1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/>
    <xf numFmtId="0" fontId="5" fillId="0" borderId="0" xfId="0" applyFont="1" applyFill="1"/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9" fontId="0" fillId="0" borderId="1" xfId="0" applyNumberFormat="1" applyFill="1" applyBorder="1" applyAlignment="1">
      <alignment vertical="top"/>
    </xf>
    <xf numFmtId="2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/>
    </xf>
    <xf numFmtId="4" fontId="1" fillId="0" borderId="1" xfId="0" applyNumberFormat="1" applyFont="1" applyFill="1" applyBorder="1"/>
    <xf numFmtId="2" fontId="1" fillId="0" borderId="1" xfId="0" applyNumberFormat="1" applyFont="1" applyFill="1" applyBorder="1"/>
    <xf numFmtId="0" fontId="1" fillId="0" borderId="4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2" fontId="6" fillId="0" borderId="1" xfId="0" applyNumberFormat="1" applyFont="1" applyFill="1" applyBorder="1"/>
    <xf numFmtId="0" fontId="0" fillId="0" borderId="4" xfId="0" applyFill="1" applyBorder="1"/>
    <xf numFmtId="2" fontId="1" fillId="0" borderId="5" xfId="0" applyNumberFormat="1" applyFont="1" applyFill="1" applyBorder="1"/>
    <xf numFmtId="2" fontId="1" fillId="0" borderId="6" xfId="0" applyNumberFormat="1" applyFont="1" applyFill="1" applyBorder="1"/>
    <xf numFmtId="4" fontId="0" fillId="0" borderId="1" xfId="0" applyNumberFormat="1" applyFill="1" applyBorder="1" applyAlignment="1"/>
    <xf numFmtId="4" fontId="6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5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49" fontId="0" fillId="0" borderId="4" xfId="0" applyNumberFormat="1" applyFill="1" applyBorder="1" applyAlignment="1">
      <alignment horizontal="left" wrapText="1"/>
    </xf>
    <xf numFmtId="49" fontId="0" fillId="0" borderId="5" xfId="0" applyNumberFormat="1" applyFont="1" applyFill="1" applyBorder="1" applyAlignment="1">
      <alignment horizontal="left" wrapText="1"/>
    </xf>
    <xf numFmtId="49" fontId="0" fillId="0" borderId="6" xfId="0" applyNumberFormat="1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/>
    </xf>
    <xf numFmtId="0" fontId="0" fillId="0" borderId="5" xfId="0" applyFill="1" applyBorder="1"/>
    <xf numFmtId="0" fontId="0" fillId="0" borderId="6" xfId="0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0" fillId="0" borderId="4" xfId="0" applyNumberFormat="1" applyFill="1" applyBorder="1" applyAlignment="1">
      <alignment horizontal="left" vertical="top" wrapText="1"/>
    </xf>
    <xf numFmtId="49" fontId="0" fillId="0" borderId="5" xfId="0" applyNumberFormat="1" applyFont="1" applyFill="1" applyBorder="1" applyAlignment="1">
      <alignment horizontal="left" vertical="top" wrapText="1"/>
    </xf>
    <xf numFmtId="49" fontId="0" fillId="0" borderId="6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6"/>
  <sheetViews>
    <sheetView tabSelected="1" topLeftCell="A8" workbookViewId="0">
      <selection activeCell="A30" sqref="A30"/>
    </sheetView>
  </sheetViews>
  <sheetFormatPr defaultRowHeight="15" x14ac:dyDescent="0.25"/>
  <cols>
    <col min="1" max="1" width="2.140625" customWidth="1"/>
    <col min="2" max="2" width="11.7109375" customWidth="1"/>
    <col min="3" max="3" width="56.140625" customWidth="1"/>
    <col min="4" max="4" width="7.7109375" customWidth="1"/>
    <col min="5" max="5" width="25.42578125" customWidth="1"/>
    <col min="6" max="6" width="14.28515625" hidden="1" customWidth="1"/>
    <col min="7" max="8" width="9.140625" hidden="1" customWidth="1"/>
    <col min="9" max="9" width="0.7109375" hidden="1" customWidth="1"/>
    <col min="10" max="10" width="8" customWidth="1"/>
    <col min="12" max="12" width="15.85546875" customWidth="1"/>
  </cols>
  <sheetData>
    <row r="2" spans="1:15" x14ac:dyDescent="0.25">
      <c r="E2" t="s">
        <v>30</v>
      </c>
      <c r="F2" s="19" t="s">
        <v>0</v>
      </c>
    </row>
    <row r="3" spans="1:15" x14ac:dyDescent="0.25">
      <c r="D3" s="56" t="s">
        <v>36</v>
      </c>
      <c r="E3" s="56"/>
      <c r="F3" s="56"/>
      <c r="G3" s="56"/>
      <c r="H3" s="56"/>
      <c r="I3" s="56"/>
      <c r="J3" s="56"/>
    </row>
    <row r="4" spans="1:15" x14ac:dyDescent="0.25">
      <c r="D4" s="1" t="s">
        <v>35</v>
      </c>
    </row>
    <row r="5" spans="1:15" x14ac:dyDescent="0.25">
      <c r="D5" t="s">
        <v>33</v>
      </c>
    </row>
    <row r="6" spans="1:15" x14ac:dyDescent="0.25">
      <c r="D6" t="s">
        <v>34</v>
      </c>
      <c r="F6" s="18" t="s">
        <v>17</v>
      </c>
    </row>
    <row r="7" spans="1:15" x14ac:dyDescent="0.25">
      <c r="C7" s="57" t="s">
        <v>37</v>
      </c>
      <c r="D7" s="57"/>
      <c r="E7" s="57"/>
      <c r="F7" s="57"/>
      <c r="G7" s="57"/>
      <c r="H7" s="57"/>
      <c r="I7" s="57"/>
      <c r="J7" s="57"/>
    </row>
    <row r="10" spans="1:15" ht="21" x14ac:dyDescent="0.35">
      <c r="A10" s="58" t="s">
        <v>31</v>
      </c>
      <c r="B10" s="58"/>
      <c r="C10" s="58"/>
      <c r="D10" s="58"/>
      <c r="E10" s="58"/>
      <c r="F10" s="58"/>
      <c r="G10" s="58"/>
      <c r="H10" s="3"/>
      <c r="I10" s="3"/>
      <c r="J10" s="3"/>
      <c r="L10" s="19"/>
      <c r="N10" s="18"/>
      <c r="O10" s="19"/>
    </row>
    <row r="11" spans="1:15" x14ac:dyDescent="0.25">
      <c r="N11" s="18"/>
      <c r="O11" s="19"/>
    </row>
    <row r="12" spans="1:15" x14ac:dyDescent="0.25">
      <c r="N12" s="18"/>
      <c r="O12" s="19"/>
    </row>
    <row r="13" spans="1:15" ht="18.75" customHeight="1" x14ac:dyDescent="0.25">
      <c r="B13" s="59" t="s">
        <v>4</v>
      </c>
      <c r="C13" s="59"/>
      <c r="D13" s="59"/>
      <c r="E13" s="7">
        <v>1355000</v>
      </c>
      <c r="O13" s="19"/>
    </row>
    <row r="14" spans="1:15" x14ac:dyDescent="0.25">
      <c r="A14" s="2"/>
      <c r="B14" s="60"/>
      <c r="C14" s="60"/>
      <c r="D14" s="60"/>
      <c r="E14" s="4"/>
    </row>
    <row r="15" spans="1:15" x14ac:dyDescent="0.25">
      <c r="A15" s="8"/>
      <c r="B15" s="61" t="s">
        <v>1</v>
      </c>
      <c r="C15" s="59"/>
      <c r="D15" s="59"/>
      <c r="E15" s="7">
        <v>1205000</v>
      </c>
    </row>
    <row r="16" spans="1:15" x14ac:dyDescent="0.25">
      <c r="A16" s="5"/>
      <c r="B16" s="62" t="s">
        <v>25</v>
      </c>
      <c r="C16" s="63"/>
      <c r="D16" s="63"/>
      <c r="E16" s="63"/>
      <c r="F16" s="63"/>
      <c r="G16" s="63"/>
      <c r="H16" s="63"/>
      <c r="I16" s="63"/>
    </row>
    <row r="17" spans="1:9" x14ac:dyDescent="0.25">
      <c r="A17" s="5"/>
      <c r="B17" s="62" t="s">
        <v>28</v>
      </c>
      <c r="C17" s="63"/>
      <c r="D17" s="63"/>
      <c r="E17" s="63"/>
      <c r="F17" s="63"/>
      <c r="G17" s="63"/>
      <c r="H17" s="63"/>
      <c r="I17" s="63"/>
    </row>
    <row r="18" spans="1:9" x14ac:dyDescent="0.25">
      <c r="A18" s="5"/>
      <c r="B18" s="62" t="s">
        <v>27</v>
      </c>
      <c r="C18" s="63"/>
      <c r="D18" s="63"/>
      <c r="E18" s="63"/>
      <c r="F18" s="63"/>
      <c r="G18" s="63"/>
      <c r="H18" s="63"/>
      <c r="I18" s="63"/>
    </row>
    <row r="19" spans="1:9" x14ac:dyDescent="0.25">
      <c r="A19" s="16"/>
      <c r="B19" s="54" t="s">
        <v>76</v>
      </c>
      <c r="C19" s="55"/>
      <c r="D19" s="55"/>
      <c r="E19" s="55"/>
      <c r="F19" s="55"/>
      <c r="G19" s="55"/>
      <c r="H19" s="55"/>
      <c r="I19" s="55"/>
    </row>
    <row r="20" spans="1:9" x14ac:dyDescent="0.25">
      <c r="A20" s="8"/>
      <c r="B20" s="54" t="s">
        <v>2</v>
      </c>
      <c r="C20" s="55"/>
      <c r="D20" s="55"/>
      <c r="E20" s="5"/>
    </row>
    <row r="21" spans="1:9" x14ac:dyDescent="0.25">
      <c r="A21" s="8"/>
      <c r="B21" s="54" t="s">
        <v>44</v>
      </c>
      <c r="C21" s="55"/>
      <c r="D21" s="55"/>
      <c r="E21" s="5"/>
    </row>
    <row r="22" spans="1:9" x14ac:dyDescent="0.25">
      <c r="A22" s="5"/>
      <c r="B22" s="61" t="s">
        <v>79</v>
      </c>
      <c r="C22" s="59"/>
      <c r="D22" s="59"/>
      <c r="E22" s="59"/>
      <c r="F22" s="59"/>
      <c r="G22" s="59"/>
      <c r="H22" s="59"/>
      <c r="I22" s="59"/>
    </row>
    <row r="23" spans="1:9" x14ac:dyDescent="0.25">
      <c r="A23" s="8"/>
      <c r="B23" s="66"/>
      <c r="C23" s="67"/>
      <c r="D23" s="67"/>
      <c r="E23" s="10">
        <f>E24+E25</f>
        <v>687000</v>
      </c>
    </row>
    <row r="24" spans="1:9" ht="30" customHeight="1" x14ac:dyDescent="0.25">
      <c r="A24" s="8"/>
      <c r="B24" s="68" t="s">
        <v>65</v>
      </c>
      <c r="C24" s="69"/>
      <c r="D24" s="69"/>
      <c r="E24" s="23">
        <v>155000</v>
      </c>
      <c r="F24" s="24"/>
      <c r="G24" s="24"/>
      <c r="H24" s="24"/>
      <c r="I24" s="24"/>
    </row>
    <row r="25" spans="1:9" ht="33" customHeight="1" x14ac:dyDescent="0.25">
      <c r="A25" s="8"/>
      <c r="B25" s="70" t="s">
        <v>66</v>
      </c>
      <c r="C25" s="71"/>
      <c r="D25" s="72"/>
      <c r="E25" s="23">
        <v>532000</v>
      </c>
      <c r="F25" s="24"/>
      <c r="G25" s="24"/>
      <c r="H25" s="24"/>
      <c r="I25" s="24"/>
    </row>
    <row r="26" spans="1:9" x14ac:dyDescent="0.25">
      <c r="A26" s="5"/>
      <c r="B26" s="64" t="s">
        <v>21</v>
      </c>
      <c r="C26" s="65"/>
      <c r="D26" s="65"/>
      <c r="E26" s="65"/>
      <c r="F26" s="65"/>
      <c r="G26" s="65"/>
      <c r="H26" s="65"/>
      <c r="I26" s="65"/>
    </row>
    <row r="27" spans="1:9" x14ac:dyDescent="0.25">
      <c r="A27" s="8"/>
      <c r="B27" s="73"/>
      <c r="C27" s="74"/>
      <c r="D27" s="75"/>
      <c r="E27" s="25"/>
      <c r="F27" s="26"/>
      <c r="G27" s="26"/>
      <c r="H27" s="26"/>
      <c r="I27" s="26"/>
    </row>
    <row r="28" spans="1:9" ht="14.45" customHeight="1" x14ac:dyDescent="0.25">
      <c r="A28" s="8"/>
      <c r="B28" s="68" t="s">
        <v>18</v>
      </c>
      <c r="C28" s="68"/>
      <c r="D28" s="68"/>
      <c r="E28" s="27">
        <f>E29+E30+E32+E31</f>
        <v>224000</v>
      </c>
      <c r="F28" s="24"/>
      <c r="G28" s="24"/>
      <c r="H28" s="24"/>
      <c r="I28" s="24"/>
    </row>
    <row r="29" spans="1:9" ht="30.6" customHeight="1" x14ac:dyDescent="0.25">
      <c r="A29" s="8"/>
      <c r="B29" s="70" t="s">
        <v>77</v>
      </c>
      <c r="C29" s="76"/>
      <c r="D29" s="77"/>
      <c r="E29" s="23">
        <v>83000</v>
      </c>
      <c r="F29" s="24"/>
      <c r="G29" s="24"/>
      <c r="H29" s="24"/>
      <c r="I29" s="24"/>
    </row>
    <row r="30" spans="1:9" ht="45.6" customHeight="1" x14ac:dyDescent="0.25">
      <c r="A30" s="8"/>
      <c r="B30" s="78" t="s">
        <v>67</v>
      </c>
      <c r="C30" s="79"/>
      <c r="D30" s="80"/>
      <c r="E30" s="23">
        <v>40000</v>
      </c>
      <c r="F30" s="24"/>
      <c r="G30" s="24"/>
      <c r="H30" s="24"/>
      <c r="I30" s="24"/>
    </row>
    <row r="31" spans="1:9" s="12" customFormat="1" ht="31.9" customHeight="1" x14ac:dyDescent="0.25">
      <c r="A31" s="11"/>
      <c r="B31" s="70" t="s">
        <v>68</v>
      </c>
      <c r="C31" s="71"/>
      <c r="D31" s="72"/>
      <c r="E31" s="28">
        <v>64000</v>
      </c>
      <c r="F31" s="29"/>
      <c r="G31" s="29"/>
      <c r="H31" s="29"/>
      <c r="I31" s="29"/>
    </row>
    <row r="32" spans="1:9" s="12" customFormat="1" ht="31.9" customHeight="1" x14ac:dyDescent="0.25">
      <c r="A32" s="11"/>
      <c r="B32" s="70" t="s">
        <v>69</v>
      </c>
      <c r="C32" s="71"/>
      <c r="D32" s="72"/>
      <c r="E32" s="28">
        <v>37000</v>
      </c>
      <c r="F32" s="29"/>
      <c r="G32" s="29"/>
      <c r="H32" s="29"/>
      <c r="I32" s="29"/>
    </row>
    <row r="33" spans="1:9" x14ac:dyDescent="0.25">
      <c r="A33" s="5"/>
      <c r="B33" s="64" t="s">
        <v>26</v>
      </c>
      <c r="C33" s="65"/>
      <c r="D33" s="65"/>
      <c r="E33" s="65"/>
      <c r="F33" s="65"/>
      <c r="G33" s="65"/>
      <c r="H33" s="65"/>
      <c r="I33" s="65"/>
    </row>
    <row r="34" spans="1:9" x14ac:dyDescent="0.25">
      <c r="A34" s="8"/>
      <c r="B34" s="73"/>
      <c r="C34" s="74"/>
      <c r="D34" s="75"/>
      <c r="E34" s="30">
        <f>E35+E37+E36+E38</f>
        <v>103000</v>
      </c>
      <c r="F34" s="26"/>
      <c r="G34" s="26"/>
      <c r="H34" s="26"/>
      <c r="I34" s="26"/>
    </row>
    <row r="35" spans="1:9" ht="26.45" customHeight="1" x14ac:dyDescent="0.25">
      <c r="A35" s="8"/>
      <c r="B35" s="82" t="s">
        <v>71</v>
      </c>
      <c r="C35" s="83"/>
      <c r="D35" s="84"/>
      <c r="E35" s="23">
        <v>7000</v>
      </c>
      <c r="F35" s="24"/>
      <c r="G35" s="24"/>
      <c r="H35" s="24"/>
      <c r="I35" s="24"/>
    </row>
    <row r="36" spans="1:9" s="12" customFormat="1" ht="48" customHeight="1" x14ac:dyDescent="0.25">
      <c r="A36" s="11"/>
      <c r="B36" s="70" t="s">
        <v>72</v>
      </c>
      <c r="C36" s="76"/>
      <c r="D36" s="77"/>
      <c r="E36" s="28">
        <v>66000</v>
      </c>
      <c r="F36" s="29"/>
      <c r="G36" s="29"/>
      <c r="H36" s="29"/>
      <c r="I36" s="29"/>
    </row>
    <row r="37" spans="1:9" s="12" customFormat="1" ht="18.600000000000001" customHeight="1" x14ac:dyDescent="0.25">
      <c r="A37" s="11"/>
      <c r="B37" s="70" t="s">
        <v>73</v>
      </c>
      <c r="C37" s="76"/>
      <c r="D37" s="77"/>
      <c r="E37" s="28">
        <v>17000</v>
      </c>
      <c r="F37" s="29"/>
      <c r="G37" s="29"/>
      <c r="H37" s="29"/>
      <c r="I37" s="29"/>
    </row>
    <row r="38" spans="1:9" s="12" customFormat="1" ht="18.600000000000001" customHeight="1" x14ac:dyDescent="0.25">
      <c r="A38" s="11"/>
      <c r="B38" s="70" t="s">
        <v>75</v>
      </c>
      <c r="C38" s="71"/>
      <c r="D38" s="72"/>
      <c r="E38" s="28">
        <v>13000</v>
      </c>
      <c r="F38" s="29"/>
      <c r="G38" s="29"/>
      <c r="H38" s="29"/>
      <c r="I38" s="29"/>
    </row>
    <row r="39" spans="1:9" s="14" customFormat="1" x14ac:dyDescent="0.25">
      <c r="A39" s="13"/>
      <c r="B39" s="85"/>
      <c r="C39" s="86"/>
      <c r="D39" s="87"/>
      <c r="E39" s="31"/>
      <c r="F39" s="32"/>
      <c r="G39" s="32"/>
      <c r="H39" s="32"/>
      <c r="I39" s="32"/>
    </row>
    <row r="40" spans="1:9" x14ac:dyDescent="0.25">
      <c r="A40" s="16"/>
      <c r="B40" s="64" t="s">
        <v>76</v>
      </c>
      <c r="C40" s="65"/>
      <c r="D40" s="65"/>
      <c r="E40" s="65"/>
      <c r="F40" s="65"/>
      <c r="G40" s="65"/>
      <c r="H40" s="65"/>
      <c r="I40" s="65"/>
    </row>
    <row r="41" spans="1:9" x14ac:dyDescent="0.25">
      <c r="A41" s="8"/>
      <c r="B41" s="75"/>
      <c r="C41" s="81"/>
      <c r="D41" s="81"/>
      <c r="E41" s="30">
        <f>E42+E43+E44</f>
        <v>191000</v>
      </c>
      <c r="F41" s="24"/>
      <c r="G41" s="24"/>
      <c r="H41" s="24"/>
      <c r="I41" s="24"/>
    </row>
    <row r="42" spans="1:9" x14ac:dyDescent="0.25">
      <c r="A42" s="8"/>
      <c r="B42" s="33" t="s">
        <v>23</v>
      </c>
      <c r="C42" s="34"/>
      <c r="D42" s="34"/>
      <c r="E42" s="23">
        <v>5500</v>
      </c>
      <c r="F42" s="24"/>
      <c r="G42" s="24"/>
      <c r="H42" s="24"/>
      <c r="I42" s="24"/>
    </row>
    <row r="43" spans="1:9" x14ac:dyDescent="0.25">
      <c r="A43" s="8"/>
      <c r="B43" s="81" t="s">
        <v>24</v>
      </c>
      <c r="C43" s="81"/>
      <c r="D43" s="81"/>
      <c r="E43" s="23">
        <v>6500</v>
      </c>
      <c r="F43" s="24"/>
      <c r="G43" s="24"/>
      <c r="H43" s="24"/>
      <c r="I43" s="24"/>
    </row>
    <row r="44" spans="1:9" x14ac:dyDescent="0.25">
      <c r="A44" s="8"/>
      <c r="B44" s="81" t="s">
        <v>19</v>
      </c>
      <c r="C44" s="81"/>
      <c r="D44" s="81"/>
      <c r="E44" s="23">
        <v>179000</v>
      </c>
      <c r="F44" s="24"/>
      <c r="G44" s="24"/>
      <c r="H44" s="24"/>
      <c r="I44" s="24"/>
    </row>
    <row r="45" spans="1:9" x14ac:dyDescent="0.25">
      <c r="A45" s="8"/>
    </row>
    <row r="46" spans="1:9" x14ac:dyDescent="0.25">
      <c r="A46" s="8"/>
    </row>
  </sheetData>
  <mergeCells count="34">
    <mergeCell ref="B44:D44"/>
    <mergeCell ref="B34:D34"/>
    <mergeCell ref="B35:D35"/>
    <mergeCell ref="B37:D37"/>
    <mergeCell ref="B36:D36"/>
    <mergeCell ref="B38:D38"/>
    <mergeCell ref="B39:D39"/>
    <mergeCell ref="B40:I40"/>
    <mergeCell ref="B41:D41"/>
    <mergeCell ref="B43:D43"/>
    <mergeCell ref="B33:I33"/>
    <mergeCell ref="B21:D21"/>
    <mergeCell ref="B22:I22"/>
    <mergeCell ref="B23:D23"/>
    <mergeCell ref="B24:D24"/>
    <mergeCell ref="B25:D25"/>
    <mergeCell ref="B26:I26"/>
    <mergeCell ref="B31:D31"/>
    <mergeCell ref="B27:D27"/>
    <mergeCell ref="B28:D28"/>
    <mergeCell ref="B29:D29"/>
    <mergeCell ref="B30:D30"/>
    <mergeCell ref="B32:D32"/>
    <mergeCell ref="B20:D20"/>
    <mergeCell ref="D3:J3"/>
    <mergeCell ref="C7:J7"/>
    <mergeCell ref="A10:G10"/>
    <mergeCell ref="B13:D13"/>
    <mergeCell ref="B14:D14"/>
    <mergeCell ref="B15:D15"/>
    <mergeCell ref="B16:I16"/>
    <mergeCell ref="B17:I17"/>
    <mergeCell ref="B18:I18"/>
    <mergeCell ref="B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50"/>
  <sheetViews>
    <sheetView topLeftCell="A31" workbookViewId="0">
      <selection activeCell="E39" sqref="E39"/>
    </sheetView>
  </sheetViews>
  <sheetFormatPr defaultRowHeight="15" x14ac:dyDescent="0.25"/>
  <cols>
    <col min="1" max="1" width="4.85546875" customWidth="1"/>
    <col min="4" max="4" width="50.42578125" customWidth="1"/>
    <col min="5" max="5" width="12.7109375" customWidth="1"/>
    <col min="6" max="6" width="10.140625" customWidth="1"/>
    <col min="7" max="7" width="11.140625" customWidth="1"/>
    <col min="8" max="8" width="10.7109375" bestFit="1" customWidth="1"/>
    <col min="9" max="9" width="11.7109375" customWidth="1"/>
    <col min="11" max="11" width="0.28515625" customWidth="1"/>
  </cols>
  <sheetData>
    <row r="2" spans="1:12" ht="15.75" customHeight="1" x14ac:dyDescent="0.25">
      <c r="F2" t="s">
        <v>30</v>
      </c>
      <c r="G2" s="19" t="s">
        <v>0</v>
      </c>
    </row>
    <row r="3" spans="1:12" ht="15.75" customHeight="1" x14ac:dyDescent="0.25">
      <c r="E3" s="21" t="s">
        <v>36</v>
      </c>
      <c r="F3" s="21"/>
      <c r="G3" s="21"/>
      <c r="H3" s="21"/>
      <c r="I3" s="21"/>
      <c r="J3" s="21"/>
      <c r="K3" s="21"/>
    </row>
    <row r="4" spans="1:12" ht="15.75" customHeight="1" x14ac:dyDescent="0.25">
      <c r="E4" s="1" t="s">
        <v>35</v>
      </c>
    </row>
    <row r="5" spans="1:12" ht="15.75" customHeight="1" x14ac:dyDescent="0.25">
      <c r="E5" t="s">
        <v>33</v>
      </c>
    </row>
    <row r="6" spans="1:12" x14ac:dyDescent="0.25">
      <c r="E6" t="s">
        <v>34</v>
      </c>
      <c r="G6" s="18" t="s">
        <v>17</v>
      </c>
    </row>
    <row r="7" spans="1:12" x14ac:dyDescent="0.25">
      <c r="E7" s="88" t="s">
        <v>37</v>
      </c>
      <c r="F7" s="88"/>
      <c r="G7" s="88"/>
      <c r="H7" s="88"/>
      <c r="I7" s="88"/>
      <c r="J7" s="88"/>
      <c r="K7" s="88"/>
      <c r="L7" s="88"/>
    </row>
    <row r="8" spans="1:12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2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</row>
    <row r="11" spans="1:12" x14ac:dyDescent="0.25">
      <c r="A11" s="90" t="s">
        <v>5</v>
      </c>
      <c r="B11" s="92" t="s">
        <v>6</v>
      </c>
      <c r="C11" s="93"/>
      <c r="D11" s="94"/>
      <c r="E11" s="90" t="s">
        <v>38</v>
      </c>
      <c r="F11" s="60" t="s">
        <v>7</v>
      </c>
      <c r="G11" s="60"/>
      <c r="H11" s="60"/>
      <c r="I11" s="60"/>
    </row>
    <row r="12" spans="1:12" x14ac:dyDescent="0.25">
      <c r="A12" s="91"/>
      <c r="B12" s="95"/>
      <c r="C12" s="96"/>
      <c r="D12" s="97"/>
      <c r="E12" s="91"/>
      <c r="F12" s="17" t="s">
        <v>8</v>
      </c>
      <c r="G12" s="17" t="s">
        <v>9</v>
      </c>
      <c r="H12" s="17" t="s">
        <v>10</v>
      </c>
      <c r="I12" s="17" t="s">
        <v>11</v>
      </c>
    </row>
    <row r="13" spans="1:12" x14ac:dyDescent="0.25">
      <c r="A13" s="60" t="s">
        <v>12</v>
      </c>
      <c r="B13" s="60"/>
      <c r="C13" s="60"/>
      <c r="D13" s="60"/>
      <c r="E13" s="60"/>
      <c r="F13" s="60"/>
      <c r="G13" s="60"/>
      <c r="H13" s="60"/>
      <c r="I13" s="60"/>
    </row>
    <row r="14" spans="1:12" x14ac:dyDescent="0.25">
      <c r="A14" s="5"/>
      <c r="B14" s="98" t="s">
        <v>32</v>
      </c>
      <c r="C14" s="99"/>
      <c r="D14" s="66"/>
      <c r="E14" s="6">
        <v>65254.65</v>
      </c>
      <c r="F14" s="9"/>
      <c r="G14" s="9"/>
      <c r="H14" s="9"/>
      <c r="I14" s="9"/>
    </row>
    <row r="15" spans="1:12" ht="45.75" customHeight="1" x14ac:dyDescent="0.25">
      <c r="A15" s="5"/>
      <c r="B15" s="100" t="s">
        <v>13</v>
      </c>
      <c r="C15" s="101"/>
      <c r="D15" s="102"/>
      <c r="E15" s="22">
        <f>F15+G15+H15+I15</f>
        <v>1357100</v>
      </c>
      <c r="F15" s="15">
        <v>347300</v>
      </c>
      <c r="G15" s="9">
        <v>341600</v>
      </c>
      <c r="H15" s="9">
        <v>187000</v>
      </c>
      <c r="I15" s="9">
        <v>481200</v>
      </c>
    </row>
    <row r="16" spans="1:12" x14ac:dyDescent="0.25">
      <c r="A16" s="5"/>
      <c r="B16" s="54" t="s">
        <v>47</v>
      </c>
      <c r="C16" s="63"/>
      <c r="D16" s="63"/>
      <c r="E16" s="63"/>
      <c r="F16" s="63"/>
      <c r="G16" s="63"/>
      <c r="H16" s="63"/>
      <c r="I16" s="63"/>
    </row>
    <row r="17" spans="1:9" x14ac:dyDescent="0.25">
      <c r="A17" s="5"/>
      <c r="B17" s="62" t="s">
        <v>28</v>
      </c>
      <c r="C17" s="63"/>
      <c r="D17" s="63"/>
      <c r="E17" s="63"/>
      <c r="F17" s="63"/>
      <c r="G17" s="63"/>
      <c r="H17" s="63"/>
      <c r="I17" s="63"/>
    </row>
    <row r="18" spans="1:9" x14ac:dyDescent="0.25">
      <c r="A18" s="5"/>
      <c r="B18" s="62" t="s">
        <v>27</v>
      </c>
      <c r="C18" s="63"/>
      <c r="D18" s="63"/>
      <c r="E18" s="63"/>
      <c r="F18" s="63"/>
      <c r="G18" s="63"/>
      <c r="H18" s="63"/>
      <c r="I18" s="63"/>
    </row>
    <row r="19" spans="1:9" x14ac:dyDescent="0.25">
      <c r="A19" s="16"/>
      <c r="B19" s="55" t="s">
        <v>57</v>
      </c>
      <c r="C19" s="55"/>
      <c r="D19" s="55"/>
      <c r="E19" s="55"/>
      <c r="F19" s="55"/>
      <c r="G19" s="55"/>
      <c r="H19" s="55"/>
      <c r="I19" s="55"/>
    </row>
    <row r="20" spans="1:9" x14ac:dyDescent="0.25">
      <c r="A20" s="60" t="s">
        <v>45</v>
      </c>
      <c r="B20" s="60"/>
      <c r="C20" s="60"/>
      <c r="D20" s="60"/>
      <c r="E20" s="60"/>
      <c r="F20" s="60"/>
      <c r="G20" s="60"/>
      <c r="H20" s="60"/>
      <c r="I20" s="60"/>
    </row>
    <row r="21" spans="1:9" x14ac:dyDescent="0.25">
      <c r="A21" s="20">
        <v>1</v>
      </c>
      <c r="B21" s="111" t="s">
        <v>46</v>
      </c>
      <c r="C21" s="112"/>
      <c r="D21" s="62"/>
      <c r="E21" s="20"/>
      <c r="F21" s="20"/>
      <c r="G21" s="20"/>
      <c r="H21" s="20"/>
      <c r="I21" s="20"/>
    </row>
    <row r="22" spans="1:9" s="12" customFormat="1" ht="32.450000000000003" customHeight="1" x14ac:dyDescent="0.25">
      <c r="A22" s="35" t="s">
        <v>48</v>
      </c>
      <c r="B22" s="103" t="s">
        <v>41</v>
      </c>
      <c r="C22" s="104"/>
      <c r="D22" s="104"/>
      <c r="E22" s="28">
        <f>F22+G22+H22+I22</f>
        <v>154800</v>
      </c>
      <c r="F22" s="28">
        <f>0</f>
        <v>0</v>
      </c>
      <c r="G22" s="28">
        <f>88550+37950+11900</f>
        <v>138400</v>
      </c>
      <c r="H22" s="28">
        <f>16400</f>
        <v>16400</v>
      </c>
      <c r="I22" s="36"/>
    </row>
    <row r="23" spans="1:9" s="12" customFormat="1" ht="91.9" customHeight="1" x14ac:dyDescent="0.25">
      <c r="A23" s="35" t="s">
        <v>49</v>
      </c>
      <c r="B23" s="105" t="s">
        <v>50</v>
      </c>
      <c r="C23" s="106"/>
      <c r="D23" s="107"/>
      <c r="E23" s="28">
        <f>F23+G23+H23+I23</f>
        <v>531688.69999999995</v>
      </c>
      <c r="F23" s="37">
        <f>2100+6067+1215+34650+1382.4</f>
        <v>45414.400000000001</v>
      </c>
      <c r="G23" s="28">
        <f>53130+5080</f>
        <v>58210</v>
      </c>
      <c r="H23" s="28">
        <f>15600+78928+12486.5+1484+1066+50000+2940+48928+30000+1284+1980</f>
        <v>244696.5</v>
      </c>
      <c r="I23" s="28">
        <f>28500+74500+60741.8+126+19500</f>
        <v>183367.8</v>
      </c>
    </row>
    <row r="24" spans="1:9" x14ac:dyDescent="0.25">
      <c r="A24" s="38"/>
      <c r="B24" s="108" t="s">
        <v>14</v>
      </c>
      <c r="C24" s="109"/>
      <c r="D24" s="110"/>
      <c r="E24" s="39">
        <f>SUM(E22:E23)</f>
        <v>686488.7</v>
      </c>
      <c r="F24" s="40">
        <f>SUM(F22:F23)</f>
        <v>45414.400000000001</v>
      </c>
      <c r="G24" s="40">
        <f>SUM(G22:G23)</f>
        <v>196610</v>
      </c>
      <c r="H24" s="40">
        <f>SUM(H22:H23)</f>
        <v>261096.5</v>
      </c>
      <c r="I24" s="40">
        <f>SUM(I22:I23)</f>
        <v>183367.8</v>
      </c>
    </row>
    <row r="25" spans="1:9" x14ac:dyDescent="0.25">
      <c r="A25" s="38"/>
      <c r="B25" s="41"/>
      <c r="C25" s="42"/>
      <c r="D25" s="43"/>
      <c r="E25" s="40"/>
      <c r="F25" s="40"/>
      <c r="G25" s="40"/>
      <c r="H25" s="40"/>
      <c r="I25" s="40"/>
    </row>
    <row r="26" spans="1:9" x14ac:dyDescent="0.25">
      <c r="A26" s="113" t="s">
        <v>20</v>
      </c>
      <c r="B26" s="113"/>
      <c r="C26" s="113"/>
      <c r="D26" s="113"/>
      <c r="E26" s="113"/>
      <c r="F26" s="113"/>
      <c r="G26" s="113"/>
      <c r="H26" s="113"/>
      <c r="I26" s="113"/>
    </row>
    <row r="27" spans="1:9" x14ac:dyDescent="0.25">
      <c r="A27" s="44">
        <v>2</v>
      </c>
      <c r="B27" s="68" t="s">
        <v>18</v>
      </c>
      <c r="C27" s="68"/>
      <c r="D27" s="68"/>
      <c r="E27" s="45"/>
      <c r="F27" s="44"/>
      <c r="G27" s="23"/>
      <c r="H27" s="23"/>
      <c r="I27" s="45"/>
    </row>
    <row r="28" spans="1:9" ht="46.15" customHeight="1" x14ac:dyDescent="0.25">
      <c r="A28" s="35" t="s">
        <v>52</v>
      </c>
      <c r="B28" s="70" t="s">
        <v>51</v>
      </c>
      <c r="C28" s="76"/>
      <c r="D28" s="77"/>
      <c r="E28" s="28">
        <f>F28+G28+H28+I28</f>
        <v>83108.820000000007</v>
      </c>
      <c r="F28" s="28">
        <f>3109+3109+3109</f>
        <v>9327</v>
      </c>
      <c r="G28" s="23">
        <f>3109+32060.58+13740.24</f>
        <v>48909.82</v>
      </c>
      <c r="H28" s="23">
        <f>3109+3109+3109+3109+3109</f>
        <v>15545</v>
      </c>
      <c r="I28" s="36">
        <f>3109+3109+3109</f>
        <v>9327</v>
      </c>
    </row>
    <row r="29" spans="1:9" ht="61.9" customHeight="1" x14ac:dyDescent="0.25">
      <c r="A29" s="35" t="s">
        <v>53</v>
      </c>
      <c r="B29" s="70" t="s">
        <v>56</v>
      </c>
      <c r="C29" s="76"/>
      <c r="D29" s="77"/>
      <c r="E29" s="23">
        <f t="shared" ref="E29" si="0">F29+G29+H29+I29</f>
        <v>39680.699999999997</v>
      </c>
      <c r="F29" s="23">
        <f>900+3900</f>
        <v>4800</v>
      </c>
      <c r="G29" s="23">
        <f>11600+10000+8000</f>
        <v>29600</v>
      </c>
      <c r="H29" s="23">
        <f>3600+380.7</f>
        <v>3980.7</v>
      </c>
      <c r="I29" s="45">
        <f>1300</f>
        <v>1300</v>
      </c>
    </row>
    <row r="30" spans="1:9" ht="42.6" customHeight="1" x14ac:dyDescent="0.25">
      <c r="A30" s="35" t="s">
        <v>54</v>
      </c>
      <c r="B30" s="103" t="s">
        <v>40</v>
      </c>
      <c r="C30" s="104"/>
      <c r="D30" s="104"/>
      <c r="E30" s="23">
        <f>F30+G30+H30+I30</f>
        <v>64126.05</v>
      </c>
      <c r="F30" s="23">
        <f>4796.05</f>
        <v>4796.05</v>
      </c>
      <c r="G30" s="23">
        <f>59330</f>
        <v>59330</v>
      </c>
      <c r="H30" s="23"/>
      <c r="I30" s="45"/>
    </row>
    <row r="31" spans="1:9" ht="42.6" customHeight="1" x14ac:dyDescent="0.25">
      <c r="A31" s="35" t="s">
        <v>55</v>
      </c>
      <c r="B31" s="103" t="s">
        <v>78</v>
      </c>
      <c r="C31" s="104"/>
      <c r="D31" s="104"/>
      <c r="E31" s="23">
        <f>F31+G31+H31+I31</f>
        <v>36750</v>
      </c>
      <c r="F31" s="23"/>
      <c r="G31" s="23">
        <f>20000+5000</f>
        <v>25000</v>
      </c>
      <c r="H31" s="23"/>
      <c r="I31" s="45">
        <f>11750</f>
        <v>11750</v>
      </c>
    </row>
    <row r="32" spans="1:9" x14ac:dyDescent="0.25">
      <c r="A32" s="44"/>
      <c r="B32" s="108" t="s">
        <v>14</v>
      </c>
      <c r="C32" s="109"/>
      <c r="D32" s="110"/>
      <c r="E32" s="39">
        <f>F32+G32+H32+I32</f>
        <v>223665.57</v>
      </c>
      <c r="F32" s="46">
        <f>SUM(F27:F31)</f>
        <v>18923.05</v>
      </c>
      <c r="G32" s="40">
        <f>SUM(G27:G31)</f>
        <v>162839.82</v>
      </c>
      <c r="H32" s="40">
        <f>SUM(H27:H31)</f>
        <v>19525.7</v>
      </c>
      <c r="I32" s="40">
        <f>SUM(I27:I31)</f>
        <v>22377</v>
      </c>
    </row>
    <row r="33" spans="1:9" x14ac:dyDescent="0.25">
      <c r="A33" s="47"/>
      <c r="B33" s="42"/>
      <c r="C33" s="42"/>
      <c r="D33" s="42"/>
      <c r="E33" s="48"/>
      <c r="F33" s="48"/>
      <c r="G33" s="48"/>
      <c r="H33" s="48"/>
      <c r="I33" s="49"/>
    </row>
    <row r="34" spans="1:9" x14ac:dyDescent="0.25">
      <c r="A34" s="114" t="s">
        <v>29</v>
      </c>
      <c r="B34" s="115"/>
      <c r="C34" s="115"/>
      <c r="D34" s="115"/>
      <c r="E34" s="115"/>
      <c r="F34" s="115"/>
      <c r="G34" s="115"/>
      <c r="H34" s="115"/>
      <c r="I34" s="116"/>
    </row>
    <row r="35" spans="1:9" ht="33" customHeight="1" x14ac:dyDescent="0.25">
      <c r="A35" s="35" t="s">
        <v>59</v>
      </c>
      <c r="B35" s="117" t="s">
        <v>70</v>
      </c>
      <c r="C35" s="118"/>
      <c r="D35" s="119"/>
      <c r="E35" s="23">
        <f>F35+G35+H35+I35</f>
        <v>6875</v>
      </c>
      <c r="F35" s="23">
        <f>1990</f>
        <v>1990</v>
      </c>
      <c r="G35" s="23"/>
      <c r="H35" s="23"/>
      <c r="I35" s="45">
        <f>4885</f>
        <v>4885</v>
      </c>
    </row>
    <row r="36" spans="1:9" ht="59.45" customHeight="1" x14ac:dyDescent="0.25">
      <c r="A36" s="35" t="s">
        <v>60</v>
      </c>
      <c r="B36" s="70" t="s">
        <v>43</v>
      </c>
      <c r="C36" s="76"/>
      <c r="D36" s="77"/>
      <c r="E36" s="23">
        <f>F36+G36+H36+I36</f>
        <v>65842</v>
      </c>
      <c r="F36" s="44">
        <f>3600+3600+3600+850+850+850</f>
        <v>13350</v>
      </c>
      <c r="G36" s="23">
        <f>850+850+3600+3600+850+3600+850</f>
        <v>14200</v>
      </c>
      <c r="H36" s="23">
        <f>850+3600+850+3600+850+3600+1598+2950</f>
        <v>17898</v>
      </c>
      <c r="I36" s="23">
        <f>850+5400+3600+1644+850+3600+850+3600</f>
        <v>20394</v>
      </c>
    </row>
    <row r="37" spans="1:9" ht="16.899999999999999" customHeight="1" x14ac:dyDescent="0.25">
      <c r="A37" s="35" t="s">
        <v>61</v>
      </c>
      <c r="B37" s="70" t="s">
        <v>42</v>
      </c>
      <c r="C37" s="71"/>
      <c r="D37" s="72"/>
      <c r="E37" s="45">
        <f>F37+G37+H37+I37</f>
        <v>16800</v>
      </c>
      <c r="F37" s="23"/>
      <c r="G37" s="23"/>
      <c r="H37" s="23">
        <v>16800</v>
      </c>
      <c r="I37" s="45"/>
    </row>
    <row r="38" spans="1:9" ht="27" customHeight="1" x14ac:dyDescent="0.25">
      <c r="A38" s="35" t="s">
        <v>62</v>
      </c>
      <c r="B38" s="70" t="s">
        <v>74</v>
      </c>
      <c r="C38" s="76"/>
      <c r="D38" s="77"/>
      <c r="E38" s="23">
        <f>F38+G38+H38+I38</f>
        <v>12880</v>
      </c>
      <c r="F38" s="44"/>
      <c r="G38" s="23">
        <v>6000</v>
      </c>
      <c r="H38" s="23"/>
      <c r="I38" s="23">
        <f>2000+4880</f>
        <v>6880</v>
      </c>
    </row>
    <row r="39" spans="1:9" x14ac:dyDescent="0.25">
      <c r="A39" s="44"/>
      <c r="B39" s="108" t="s">
        <v>14</v>
      </c>
      <c r="C39" s="109"/>
      <c r="D39" s="110"/>
      <c r="E39" s="39">
        <f>F39+G39+H39+I39</f>
        <v>102397</v>
      </c>
      <c r="F39" s="46">
        <f>SUM(F35:F38)</f>
        <v>15340</v>
      </c>
      <c r="G39" s="40">
        <f t="shared" ref="G39:I39" si="1">SUM(G35:G38)</f>
        <v>20200</v>
      </c>
      <c r="H39" s="40">
        <f t="shared" si="1"/>
        <v>34698</v>
      </c>
      <c r="I39" s="40">
        <f t="shared" si="1"/>
        <v>32159</v>
      </c>
    </row>
    <row r="40" spans="1:9" x14ac:dyDescent="0.25">
      <c r="A40" s="47"/>
      <c r="B40" s="42"/>
      <c r="C40" s="42"/>
      <c r="D40" s="42"/>
      <c r="E40" s="48"/>
      <c r="F40" s="48"/>
      <c r="G40" s="48"/>
      <c r="H40" s="48"/>
      <c r="I40" s="49"/>
    </row>
    <row r="41" spans="1:9" x14ac:dyDescent="0.25">
      <c r="A41" s="114" t="s">
        <v>22</v>
      </c>
      <c r="B41" s="115"/>
      <c r="C41" s="115"/>
      <c r="D41" s="115"/>
      <c r="E41" s="115"/>
      <c r="F41" s="115"/>
      <c r="G41" s="115"/>
      <c r="H41" s="115"/>
      <c r="I41" s="116"/>
    </row>
    <row r="42" spans="1:9" x14ac:dyDescent="0.25">
      <c r="A42" s="35" t="s">
        <v>58</v>
      </c>
      <c r="B42" s="33" t="s">
        <v>3</v>
      </c>
      <c r="C42" s="34"/>
      <c r="D42" s="34"/>
      <c r="E42" s="23">
        <f t="shared" ref="E42:E44" si="2">F42+G42+H42+I42</f>
        <v>5500</v>
      </c>
      <c r="F42" s="23">
        <f>0</f>
        <v>0</v>
      </c>
      <c r="G42" s="23">
        <v>0</v>
      </c>
      <c r="H42" s="23"/>
      <c r="I42" s="45">
        <v>5500</v>
      </c>
    </row>
    <row r="43" spans="1:9" x14ac:dyDescent="0.25">
      <c r="A43" s="35" t="s">
        <v>63</v>
      </c>
      <c r="B43" s="81" t="s">
        <v>16</v>
      </c>
      <c r="C43" s="81"/>
      <c r="D43" s="81"/>
      <c r="E43" s="23">
        <f t="shared" si="2"/>
        <v>6425.33</v>
      </c>
      <c r="F43" s="23">
        <f>1069.26</f>
        <v>1069.26</v>
      </c>
      <c r="G43" s="23">
        <f>656.43+156.43</f>
        <v>812.8599999999999</v>
      </c>
      <c r="H43" s="50">
        <f>1194+56.43+1194</f>
        <v>2444.4300000000003</v>
      </c>
      <c r="I43" s="23">
        <f>510.86+1362.29+225.63</f>
        <v>2098.7800000000002</v>
      </c>
    </row>
    <row r="44" spans="1:9" x14ac:dyDescent="0.25">
      <c r="A44" s="35" t="s">
        <v>64</v>
      </c>
      <c r="B44" s="81" t="s">
        <v>44</v>
      </c>
      <c r="C44" s="81"/>
      <c r="D44" s="81"/>
      <c r="E44" s="23">
        <f t="shared" si="2"/>
        <v>179232.76</v>
      </c>
      <c r="F44" s="44">
        <f>50662.62</f>
        <v>50662.62</v>
      </c>
      <c r="G44" s="23">
        <f>16889.54+16889.54</f>
        <v>33779.08</v>
      </c>
      <c r="H44" s="23">
        <f>38889.54</f>
        <v>38889.54</v>
      </c>
      <c r="I44" s="23">
        <f>8779.08+8779.08+16889.24+21454.12</f>
        <v>55901.520000000004</v>
      </c>
    </row>
    <row r="45" spans="1:9" x14ac:dyDescent="0.25">
      <c r="A45" s="44"/>
      <c r="B45" s="108" t="s">
        <v>14</v>
      </c>
      <c r="C45" s="109"/>
      <c r="D45" s="110"/>
      <c r="E45" s="39">
        <f>E42+E43+E44</f>
        <v>191158.09</v>
      </c>
      <c r="F45" s="39">
        <f>F42+F43+F44</f>
        <v>51731.880000000005</v>
      </c>
      <c r="G45" s="39">
        <f t="shared" ref="G45:H45" si="3">G42+G43+G44</f>
        <v>34591.94</v>
      </c>
      <c r="H45" s="39">
        <f t="shared" si="3"/>
        <v>41333.97</v>
      </c>
      <c r="I45" s="39">
        <f>I42+I43+I44</f>
        <v>63500.3</v>
      </c>
    </row>
    <row r="46" spans="1:9" x14ac:dyDescent="0.25">
      <c r="A46" s="44"/>
      <c r="B46" s="41"/>
      <c r="C46" s="42"/>
      <c r="D46" s="43"/>
      <c r="E46" s="39"/>
      <c r="F46" s="39"/>
      <c r="G46" s="39"/>
      <c r="H46" s="39"/>
      <c r="I46" s="39"/>
    </row>
    <row r="47" spans="1:9" x14ac:dyDescent="0.25">
      <c r="A47" s="44"/>
      <c r="B47" s="108" t="s">
        <v>15</v>
      </c>
      <c r="C47" s="109"/>
      <c r="D47" s="110"/>
      <c r="E47" s="51">
        <f>E24+E32+E39+E45</f>
        <v>1203709.3600000001</v>
      </c>
      <c r="F47" s="46">
        <f>F24+F32+F39+F45</f>
        <v>131409.33000000002</v>
      </c>
      <c r="G47" s="40">
        <f>G24+G32+G39+G45</f>
        <v>414241.76</v>
      </c>
      <c r="H47" s="40">
        <f>H24+H32+H39+H45</f>
        <v>356654.17000000004</v>
      </c>
      <c r="I47" s="40">
        <f>I24+I32+I39+I45</f>
        <v>301404.09999999998</v>
      </c>
    </row>
    <row r="48" spans="1:9" x14ac:dyDescent="0.25">
      <c r="A48" s="44"/>
      <c r="B48" s="114" t="s">
        <v>39</v>
      </c>
      <c r="C48" s="115"/>
      <c r="D48" s="116"/>
      <c r="E48" s="52">
        <f>E14+E15-E47</f>
        <v>218645.2899999998</v>
      </c>
      <c r="F48" s="53"/>
      <c r="G48" s="53"/>
      <c r="H48" s="53"/>
      <c r="I48" s="53"/>
    </row>
    <row r="49" spans="1:9" x14ac:dyDescent="0.25">
      <c r="A49" s="24"/>
      <c r="B49" s="24"/>
      <c r="C49" s="24"/>
      <c r="D49" s="24"/>
      <c r="E49" s="24"/>
      <c r="F49" s="24"/>
      <c r="G49" s="24"/>
      <c r="H49" s="24"/>
      <c r="I49" s="24"/>
    </row>
    <row r="50" spans="1:9" x14ac:dyDescent="0.25">
      <c r="A50" s="24"/>
      <c r="B50" s="24"/>
      <c r="C50" s="24"/>
      <c r="D50" s="24"/>
      <c r="E50" s="24"/>
      <c r="F50" s="24"/>
      <c r="G50" s="24"/>
      <c r="H50" s="24"/>
      <c r="I50" s="24"/>
    </row>
  </sheetData>
  <mergeCells count="38">
    <mergeCell ref="B47:D47"/>
    <mergeCell ref="B48:D48"/>
    <mergeCell ref="B30:D30"/>
    <mergeCell ref="B36:D36"/>
    <mergeCell ref="A41:I41"/>
    <mergeCell ref="B43:D43"/>
    <mergeCell ref="B44:D44"/>
    <mergeCell ref="B45:D45"/>
    <mergeCell ref="A34:I34"/>
    <mergeCell ref="B35:D35"/>
    <mergeCell ref="B38:D38"/>
    <mergeCell ref="B39:D39"/>
    <mergeCell ref="B37:D37"/>
    <mergeCell ref="B32:D32"/>
    <mergeCell ref="A26:I26"/>
    <mergeCell ref="B27:D27"/>
    <mergeCell ref="B28:D28"/>
    <mergeCell ref="B29:D29"/>
    <mergeCell ref="B31:D31"/>
    <mergeCell ref="B19:I19"/>
    <mergeCell ref="A20:I20"/>
    <mergeCell ref="B22:D22"/>
    <mergeCell ref="B23:D23"/>
    <mergeCell ref="B24:D24"/>
    <mergeCell ref="B21:D21"/>
    <mergeCell ref="B18:I18"/>
    <mergeCell ref="E7:L7"/>
    <mergeCell ref="A8:K8"/>
    <mergeCell ref="A9:K9"/>
    <mergeCell ref="A11:A12"/>
    <mergeCell ref="B11:D12"/>
    <mergeCell ref="E11:E12"/>
    <mergeCell ref="F11:I11"/>
    <mergeCell ref="A13:I13"/>
    <mergeCell ref="B14:D14"/>
    <mergeCell ref="B15:D15"/>
    <mergeCell ref="B16:I16"/>
    <mergeCell ref="B17:I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 2019</vt:lpstr>
      <vt:lpstr>отчет 2019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7006</dc:creator>
  <cp:lastModifiedBy>секретарь уч.части</cp:lastModifiedBy>
  <cp:lastPrinted>2017-04-06T18:44:50Z</cp:lastPrinted>
  <dcterms:created xsi:type="dcterms:W3CDTF">2015-10-07T16:15:35Z</dcterms:created>
  <dcterms:modified xsi:type="dcterms:W3CDTF">2020-03-11T04:01:14Z</dcterms:modified>
</cp:coreProperties>
</file>