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632" yWindow="-60" windowWidth="19416" windowHeight="10008" activeTab="1"/>
  </bookViews>
  <sheets>
    <sheet name="смета 2022" sheetId="11" r:id="rId1"/>
    <sheet name="отчет 2022" sheetId="12" r:id="rId2"/>
  </sheets>
  <calcPr calcId="145621"/>
</workbook>
</file>

<file path=xl/calcChain.xml><?xml version="1.0" encoding="utf-8"?>
<calcChain xmlns="http://schemas.openxmlformats.org/spreadsheetml/2006/main">
  <c r="I21" i="12" l="1"/>
  <c r="E30" i="11"/>
  <c r="I31" i="11"/>
  <c r="H31" i="11"/>
  <c r="G31" i="11"/>
  <c r="F31" i="11"/>
  <c r="E24" i="11"/>
  <c r="I22" i="12"/>
  <c r="I28" i="12"/>
  <c r="I43" i="12"/>
  <c r="I44" i="12"/>
  <c r="I36" i="12"/>
  <c r="H28" i="12"/>
  <c r="H22" i="12"/>
  <c r="H36" i="12"/>
  <c r="H38" i="12" s="1"/>
  <c r="H43" i="12"/>
  <c r="H44" i="12"/>
  <c r="H21" i="12"/>
  <c r="G28" i="12"/>
  <c r="G29" i="12"/>
  <c r="E29" i="12" s="1"/>
  <c r="G36" i="12"/>
  <c r="G43" i="12"/>
  <c r="G44" i="12"/>
  <c r="G35" i="12"/>
  <c r="G30" i="12"/>
  <c r="G21" i="12"/>
  <c r="E42" i="12"/>
  <c r="G22" i="12"/>
  <c r="F36" i="12"/>
  <c r="F43" i="12"/>
  <c r="F44" i="12"/>
  <c r="F31" i="12"/>
  <c r="G33" i="11"/>
  <c r="I32" i="11"/>
  <c r="H32" i="11"/>
  <c r="G32" i="11"/>
  <c r="F32" i="11"/>
  <c r="E23" i="12"/>
  <c r="E36" i="11"/>
  <c r="E14" i="12"/>
  <c r="E42" i="11"/>
  <c r="E43" i="12" l="1"/>
  <c r="E15" i="11"/>
  <c r="F38" i="12"/>
  <c r="I31" i="12"/>
  <c r="E37" i="12"/>
  <c r="I38" i="12"/>
  <c r="G38" i="12"/>
  <c r="I24" i="12"/>
  <c r="E30" i="12"/>
  <c r="I45" i="12"/>
  <c r="E21" i="12"/>
  <c r="H45" i="12"/>
  <c r="E22" i="12"/>
  <c r="H24" i="12"/>
  <c r="H31" i="12"/>
  <c r="E36" i="12"/>
  <c r="G31" i="12"/>
  <c r="E28" i="12"/>
  <c r="G45" i="12"/>
  <c r="E44" i="12"/>
  <c r="G24" i="12"/>
  <c r="F45" i="12"/>
  <c r="F24" i="12"/>
  <c r="E35" i="12"/>
  <c r="E45" i="12" l="1"/>
  <c r="E31" i="12"/>
  <c r="E24" i="12"/>
  <c r="F47" i="12"/>
  <c r="I47" i="12"/>
  <c r="G47" i="12"/>
  <c r="H47" i="12"/>
  <c r="E38" i="12"/>
  <c r="E47" i="12" l="1"/>
  <c r="E48" i="12" s="1"/>
</calcChain>
</file>

<file path=xl/comments1.xml><?xml version="1.0" encoding="utf-8"?>
<comments xmlns="http://schemas.openxmlformats.org/spreadsheetml/2006/main">
  <authors>
    <author>Admin</author>
  </authors>
  <commentList>
    <comment ref="E45" authorId="0">
      <text>
        <r>
          <rPr>
            <b/>
            <sz val="9"/>
            <color indexed="81"/>
            <rFont val="Tahoma"/>
            <charset val="1"/>
          </rPr>
          <t>Admin:</t>
        </r>
        <r>
          <rPr>
            <sz val="9"/>
            <color indexed="81"/>
            <rFont val="Tahoma"/>
            <charset val="1"/>
          </rPr>
          <t xml:space="preserve">
</t>
        </r>
      </text>
    </comment>
    <comment ref="I45" authorId="0">
      <text>
        <r>
          <rPr>
            <b/>
            <sz val="9"/>
            <color indexed="81"/>
            <rFont val="Tahoma"/>
            <charset val="1"/>
          </rPr>
          <t>Admin:</t>
        </r>
        <r>
          <rPr>
            <sz val="9"/>
            <color indexed="81"/>
            <rFont val="Tahoma"/>
            <charset val="1"/>
          </rPr>
          <t xml:space="preserve">
</t>
        </r>
      </text>
    </comment>
  </commentList>
</comments>
</file>

<file path=xl/sharedStrings.xml><?xml version="1.0" encoding="utf-8"?>
<sst xmlns="http://schemas.openxmlformats.org/spreadsheetml/2006/main" count="104" uniqueCount="72">
  <si>
    <t xml:space="preserve">                        Утвержаю </t>
  </si>
  <si>
    <t xml:space="preserve">Расход </t>
  </si>
  <si>
    <t>в том числе:</t>
  </si>
  <si>
    <t>Услуги по обмену электронными документами</t>
  </si>
  <si>
    <t>Пожертвование в виде денежных средств без указания их конкретного целевого назначения.</t>
  </si>
  <si>
    <t>№</t>
  </si>
  <si>
    <t xml:space="preserve">Наименование статей доходов и раходов </t>
  </si>
  <si>
    <t>В том числе по кварталам</t>
  </si>
  <si>
    <t>I</t>
  </si>
  <si>
    <t>II</t>
  </si>
  <si>
    <t>III</t>
  </si>
  <si>
    <t>IV</t>
  </si>
  <si>
    <t>Доходы</t>
  </si>
  <si>
    <t>Добровольные пожертвования физических лиц на ведение уставной деятельности фонда (благотворительных программ) из них:</t>
  </si>
  <si>
    <t>Итого</t>
  </si>
  <si>
    <t>Всего</t>
  </si>
  <si>
    <t>Услуги банка</t>
  </si>
  <si>
    <t>Т.И.Сиренко</t>
  </si>
  <si>
    <t>Проведение работ , связанных с безопасной жизнедеятельностью школы:</t>
  </si>
  <si>
    <t>Исполнение благотворительной программы "Безопасность  и Защита "</t>
  </si>
  <si>
    <t>Административно- хозяйственные расходы фонда</t>
  </si>
  <si>
    <t>3. Программа "Современный мир"</t>
  </si>
  <si>
    <t>Исполнение благотворительной программы "Современный мир"</t>
  </si>
  <si>
    <t>Утверждено:</t>
  </si>
  <si>
    <t>учреждения дополнительного образования</t>
  </si>
  <si>
    <t>"Детская школа исскуств № 9" города Омска</t>
  </si>
  <si>
    <t xml:space="preserve">и развития бюджетного образовательного </t>
  </si>
  <si>
    <t xml:space="preserve">Советом  Некоммерческого фонда поддержки </t>
  </si>
  <si>
    <t>Председатель                                               С.А.Качур</t>
  </si>
  <si>
    <t>Вознаграждение, отчисления во внебюджетные фонды (страховые взносы)</t>
  </si>
  <si>
    <t>Укреплениее материально-технической базы школы</t>
  </si>
  <si>
    <t>1.1</t>
  </si>
  <si>
    <t>4.1</t>
  </si>
  <si>
    <t>3.1</t>
  </si>
  <si>
    <t>3.2</t>
  </si>
  <si>
    <t>3.4</t>
  </si>
  <si>
    <t>4.2</t>
  </si>
  <si>
    <t>4.3</t>
  </si>
  <si>
    <t>4.Административно- хозяйственные расходы фонда</t>
  </si>
  <si>
    <t xml:space="preserve">                      </t>
  </si>
  <si>
    <t>Приобретение живых цветов для награждения.</t>
  </si>
  <si>
    <t>Исполнение благотворительной программы по созданию комфортных условий в школе :  "Мой дом-моя крепость"</t>
  </si>
  <si>
    <t>1.2.</t>
  </si>
  <si>
    <t>1.3</t>
  </si>
  <si>
    <t>2.1</t>
  </si>
  <si>
    <t>2.3</t>
  </si>
  <si>
    <t>1. Программа "Безопасность и защита"</t>
  </si>
  <si>
    <t>1. Программа "Безопасность  и Защита "</t>
  </si>
  <si>
    <t>2. Программа  "Мой дом-моя крепость"</t>
  </si>
  <si>
    <t>3.3</t>
  </si>
  <si>
    <t xml:space="preserve"> Программа "Безопасность и защита"</t>
  </si>
  <si>
    <t>Программа по созданию комфортных условий в школе "Мой дом-моя крепость"</t>
  </si>
  <si>
    <t xml:space="preserve"> Программа: "Современный мир"</t>
  </si>
  <si>
    <t>2.Программа по созданию комфортных условий в школе "Мой дом-моя крепость"</t>
  </si>
  <si>
    <t>3.Программа: "Современный мир"</t>
  </si>
  <si>
    <t>4.Укрепление материально-технической базы школы, административно- хозяйственные расходы фонда</t>
  </si>
  <si>
    <t>Современный мир</t>
  </si>
  <si>
    <t>Остаток средств на 01.01.2022</t>
  </si>
  <si>
    <t>Отчет об исполнении сметы за 2022 год</t>
  </si>
  <si>
    <t>2022 год</t>
  </si>
  <si>
    <t>Смета добровольных пожертвований и их расходования на 2022 год</t>
  </si>
  <si>
    <t>Остаток средств на 01.01.2023</t>
  </si>
  <si>
    <t>Акарицидная обработка,энтомологическое обследование.</t>
  </si>
  <si>
    <t xml:space="preserve">Акарицидная обработка,энтомологическое обследование. </t>
  </si>
  <si>
    <t>2.2</t>
  </si>
  <si>
    <t>Услуги по охране объекта посредством  передачи тревожных сообщений каналов GSM,техническое обслуживание АСПС, техническое обслуживание систем мониторинга, контроль за дублированием сигнала АПС на пульт подразделений пожарной охраны,приобретение светового табло, установка светового пожарного оповещателя. Заправка и освидетельствование огнетушителей.</t>
  </si>
  <si>
    <t xml:space="preserve">Приобретение строительных, электротехнических , хозяйственных материалов для проведения текущего ремонта и бесперебойного  режима функционирования школы,  Изготовление, монтаж и демонтаж  баннера, вывески. </t>
  </si>
  <si>
    <t>Повышение квалификации для лиц на которых возложена функция проведения противопожарного инструктажа, охраны труда, гражданской обороны и защиты от чрезвычайных ситуаций. Обучение по курсу "Контрактная система в сфере закупок товаров, работ для обеспечения государственных и муниципальных нужд 44-ФЗ"</t>
  </si>
  <si>
    <t>Приобретение основных средств в том числе:  музыкальные инструменты, ноутбук , питьевой фонтанчик.</t>
  </si>
  <si>
    <t xml:space="preserve"> Техническое обслуживание принтеров, заправка картриджей, диагностика и ремонт оргтехники.</t>
  </si>
  <si>
    <t>Абонентская плата за предоставление  услуг связи, безлимитного интернета, обслуживание сайта БОУ ДО "ДШИ №9", установка счетчика посещений онлайн-мероприятий.</t>
  </si>
  <si>
    <t xml:space="preserve">Разработка проектно-сметной документации на ремонт кровли  здания  БОУ ДО "ДШИ №9" и проверка смет в ценах  1 квартала 2022г. (Аварийное освещение путей эвакуации в здании БОУ ДО "ДШИ №9" по адресу : г.Омск, ул. Моторная,1/1) , в ценах  2 квартала 2022г.(Ремонт кровли здания) .Проведения электромонтажных работ по монтажу аварийного освещения путей эвакуации, пусконаладочные работы  аварийного освещения.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</si>
</sst>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sz val="9"/>
      <color indexed="81"/>
      <name val="Tahoma"/>
      <charset val="1"/>
    </font>
    <font>
      <b/>
      <sz val="9"/>
      <color indexed="81"/>
      <name val="Tahoma"/>
      <charset val="1"/>
    </font>
    <font>
      <b/>
      <sz val="10"/>
      <color theme="1"/>
      <name val="Calibri"/>
      <family val="2"/>
      <charset val="204"/>
      <scheme val="minor"/>
    </font>
    <font>
      <sz val="10"/>
      <color theme="1"/>
      <name val="Calibri"/>
      <family val="2"/>
      <charset val="204"/>
      <scheme val="minor"/>
    </font>
    <font>
      <sz val="11"/>
      <name val="Calibri"/>
      <family val="2"/>
      <charset val="204"/>
      <scheme val="minor"/>
    </font>
    <font>
      <sz val="14"/>
      <color theme="1"/>
      <name val="Calibri"/>
      <family val="2"/>
      <charset val="204"/>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30">
    <xf numFmtId="0" fontId="0" fillId="0" borderId="0" xfId="0"/>
    <xf numFmtId="0" fontId="0" fillId="0" borderId="0" xfId="0" applyAlignment="1">
      <alignment horizontal="left"/>
    </xf>
    <xf numFmtId="0" fontId="1" fillId="0" borderId="0" xfId="0" applyFont="1"/>
    <xf numFmtId="0" fontId="2" fillId="0" borderId="0" xfId="0" applyFont="1" applyAlignment="1"/>
    <xf numFmtId="0" fontId="1" fillId="0" borderId="1" xfId="0" applyFont="1" applyBorder="1"/>
    <xf numFmtId="0" fontId="0" fillId="0" borderId="1" xfId="0" applyBorder="1"/>
    <xf numFmtId="4" fontId="1" fillId="0" borderId="1" xfId="0" applyNumberFormat="1" applyFont="1" applyBorder="1"/>
    <xf numFmtId="0" fontId="0" fillId="0" borderId="13" xfId="0" applyBorder="1"/>
    <xf numFmtId="0" fontId="0" fillId="0" borderId="13" xfId="0" applyBorder="1" applyAlignment="1">
      <alignment vertical="top"/>
    </xf>
    <xf numFmtId="0" fontId="0" fillId="0" borderId="0" xfId="0" applyAlignment="1">
      <alignment vertical="top"/>
    </xf>
    <xf numFmtId="0" fontId="0" fillId="0" borderId="1" xfId="0" applyBorder="1" applyAlignment="1">
      <alignment horizontal="center"/>
    </xf>
    <xf numFmtId="0" fontId="0" fillId="0" borderId="0" xfId="0" applyAlignment="1">
      <alignment horizontal="center"/>
    </xf>
    <xf numFmtId="0" fontId="0" fillId="0" borderId="0" xfId="0" applyAlignment="1">
      <alignment horizontal="right"/>
    </xf>
    <xf numFmtId="0" fontId="0" fillId="0" borderId="0" xfId="0" applyAlignment="1"/>
    <xf numFmtId="4" fontId="0" fillId="0" borderId="1" xfId="0" applyNumberFormat="1" applyFill="1" applyBorder="1"/>
    <xf numFmtId="0" fontId="0" fillId="0" borderId="0" xfId="0" applyFill="1"/>
    <xf numFmtId="0" fontId="1" fillId="0" borderId="1" xfId="0" applyFont="1" applyFill="1" applyBorder="1" applyAlignment="1">
      <alignment horizontal="left"/>
    </xf>
    <xf numFmtId="0" fontId="1" fillId="0" borderId="0" xfId="0" applyFont="1" applyFill="1" applyBorder="1" applyAlignment="1">
      <alignment horizontal="left"/>
    </xf>
    <xf numFmtId="4" fontId="0" fillId="0" borderId="1" xfId="0" applyNumberFormat="1" applyFill="1" applyBorder="1" applyAlignment="1">
      <alignment vertical="top"/>
    </xf>
    <xf numFmtId="0" fontId="0" fillId="0" borderId="0" xfId="0" applyFill="1" applyAlignment="1">
      <alignment vertical="top"/>
    </xf>
    <xf numFmtId="4" fontId="1" fillId="0" borderId="1" xfId="0" applyNumberFormat="1" applyFont="1" applyFill="1" applyBorder="1" applyAlignment="1">
      <alignment horizontal="left"/>
    </xf>
    <xf numFmtId="0" fontId="0" fillId="0" borderId="1" xfId="0" applyFont="1" applyFill="1" applyBorder="1" applyAlignment="1">
      <alignment horizontal="left"/>
    </xf>
    <xf numFmtId="49" fontId="0" fillId="0" borderId="1" xfId="0" applyNumberFormat="1" applyFill="1" applyBorder="1" applyAlignment="1">
      <alignment vertical="top"/>
    </xf>
    <xf numFmtId="0" fontId="0" fillId="0" borderId="1" xfId="0" applyFill="1" applyBorder="1" applyAlignment="1">
      <alignment horizontal="center"/>
    </xf>
    <xf numFmtId="4" fontId="1" fillId="0" borderId="1" xfId="0" applyNumberFormat="1" applyFont="1" applyFill="1" applyBorder="1"/>
    <xf numFmtId="2" fontId="1" fillId="0" borderId="1" xfId="0" applyNumberFormat="1" applyFont="1" applyFill="1" applyBorder="1"/>
    <xf numFmtId="0" fontId="0" fillId="0" borderId="1" xfId="0" applyFill="1" applyBorder="1"/>
    <xf numFmtId="2" fontId="0" fillId="0" borderId="1" xfId="0" applyNumberFormat="1" applyFill="1" applyBorder="1"/>
    <xf numFmtId="2" fontId="5" fillId="0" borderId="1" xfId="0" applyNumberFormat="1" applyFont="1" applyFill="1" applyBorder="1"/>
    <xf numFmtId="0" fontId="0" fillId="0" borderId="4" xfId="0" applyFill="1" applyBorder="1"/>
    <xf numFmtId="2" fontId="1" fillId="0" borderId="5" xfId="0" applyNumberFormat="1" applyFont="1" applyFill="1" applyBorder="1"/>
    <xf numFmtId="2" fontId="1" fillId="0" borderId="6" xfId="0" applyNumberFormat="1" applyFont="1" applyFill="1" applyBorder="1"/>
    <xf numFmtId="4" fontId="0" fillId="0" borderId="1" xfId="0" applyNumberFormat="1" applyFill="1" applyBorder="1" applyAlignment="1"/>
    <xf numFmtId="4" fontId="5" fillId="0" borderId="1" xfId="0" applyNumberFormat="1" applyFont="1" applyFill="1" applyBorder="1"/>
    <xf numFmtId="4" fontId="1" fillId="0" borderId="1" xfId="0" applyNumberFormat="1" applyFont="1" applyFill="1" applyBorder="1" applyAlignment="1">
      <alignment horizontal="center"/>
    </xf>
    <xf numFmtId="0" fontId="0" fillId="0" borderId="1" xfId="0" applyFill="1" applyBorder="1" applyAlignment="1"/>
    <xf numFmtId="0" fontId="0" fillId="0" borderId="1" xfId="0" applyFill="1" applyBorder="1" applyAlignment="1">
      <alignment horizontal="left"/>
    </xf>
    <xf numFmtId="0" fontId="1" fillId="0" borderId="4" xfId="0" applyFont="1" applyFill="1" applyBorder="1" applyAlignment="1">
      <alignment horizontal="right"/>
    </xf>
    <xf numFmtId="0" fontId="1" fillId="0" borderId="5" xfId="0" applyFont="1" applyFill="1" applyBorder="1" applyAlignment="1">
      <alignment horizontal="right"/>
    </xf>
    <xf numFmtId="0" fontId="1" fillId="0" borderId="6" xfId="0" applyFont="1" applyFill="1" applyBorder="1" applyAlignment="1">
      <alignment horizontal="right"/>
    </xf>
    <xf numFmtId="0" fontId="1" fillId="0" borderId="1" xfId="0" applyFont="1" applyFill="1" applyBorder="1" applyAlignment="1">
      <alignment horizontal="center"/>
    </xf>
    <xf numFmtId="0" fontId="0" fillId="0" borderId="0" xfId="0" applyAlignment="1">
      <alignment horizontal="right"/>
    </xf>
    <xf numFmtId="0" fontId="0" fillId="0" borderId="1" xfId="0" applyFill="1" applyBorder="1" applyAlignment="1">
      <alignment vertical="top"/>
    </xf>
    <xf numFmtId="0" fontId="0" fillId="0" borderId="0" xfId="0" applyFill="1" applyAlignment="1">
      <alignment horizontal="center"/>
    </xf>
    <xf numFmtId="2" fontId="0" fillId="0" borderId="1" xfId="0" applyNumberFormat="1" applyFill="1" applyBorder="1" applyAlignment="1"/>
    <xf numFmtId="4" fontId="6" fillId="0" borderId="1" xfId="0" applyNumberFormat="1" applyFont="1" applyFill="1" applyBorder="1" applyAlignment="1"/>
    <xf numFmtId="4" fontId="1" fillId="0" borderId="1" xfId="0" applyNumberFormat="1" applyFont="1" applyBorder="1" applyAlignment="1">
      <alignment horizontal="left"/>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1" xfId="0" applyFill="1" applyBorder="1" applyAlignment="1">
      <alignment horizontal="left"/>
    </xf>
    <xf numFmtId="0" fontId="0" fillId="0" borderId="1" xfId="0" applyFont="1" applyFill="1" applyBorder="1" applyAlignment="1">
      <alignment horizontal="left"/>
    </xf>
    <xf numFmtId="4" fontId="0" fillId="0" borderId="5" xfId="0" applyNumberFormat="1" applyFill="1" applyBorder="1" applyAlignment="1"/>
    <xf numFmtId="0" fontId="0" fillId="0" borderId="6" xfId="0" applyBorder="1" applyAlignment="1">
      <alignment horizontal="left"/>
    </xf>
    <xf numFmtId="0" fontId="0" fillId="0" borderId="1" xfId="0" applyBorder="1" applyAlignment="1">
      <alignment horizontal="left"/>
    </xf>
    <xf numFmtId="0" fontId="1" fillId="0" borderId="1" xfId="0" applyFont="1" applyFill="1" applyBorder="1" applyAlignment="1">
      <alignment horizontal="center"/>
    </xf>
    <xf numFmtId="0" fontId="0" fillId="0" borderId="0" xfId="0" applyBorder="1"/>
    <xf numFmtId="0" fontId="0" fillId="0" borderId="1" xfId="0" applyBorder="1" applyAlignment="1">
      <alignment horizontal="right"/>
    </xf>
    <xf numFmtId="0" fontId="8" fillId="0" borderId="0" xfId="0" applyFont="1" applyFill="1"/>
    <xf numFmtId="0" fontId="0" fillId="0" borderId="1" xfId="0" applyFont="1" applyFill="1" applyBorder="1" applyAlignment="1">
      <alignment horizontal="center"/>
    </xf>
    <xf numFmtId="2" fontId="0" fillId="0" borderId="1" xfId="0" applyNumberFormat="1" applyFont="1" applyFill="1" applyBorder="1" applyAlignment="1">
      <alignment horizontal="center"/>
    </xf>
    <xf numFmtId="0" fontId="1" fillId="0" borderId="6" xfId="0" applyFont="1" applyFill="1" applyBorder="1" applyAlignment="1">
      <alignment horizontal="left"/>
    </xf>
    <xf numFmtId="0" fontId="1" fillId="0" borderId="1" xfId="0" applyFont="1" applyFill="1" applyBorder="1" applyAlignment="1">
      <alignment horizontal="left"/>
    </xf>
    <xf numFmtId="0" fontId="0" fillId="0" borderId="6" xfId="0" applyFill="1" applyBorder="1" applyAlignment="1">
      <alignment horizontal="left"/>
    </xf>
    <xf numFmtId="0" fontId="0" fillId="0" borderId="1" xfId="0" applyFill="1" applyBorder="1" applyAlignment="1">
      <alignment horizontal="left"/>
    </xf>
    <xf numFmtId="0" fontId="0" fillId="0" borderId="4" xfId="0" applyFill="1" applyBorder="1" applyAlignment="1">
      <alignment horizontal="left"/>
    </xf>
    <xf numFmtId="0" fontId="0" fillId="0" borderId="5" xfId="0" applyFill="1" applyBorder="1" applyAlignment="1">
      <alignment horizontal="left"/>
    </xf>
    <xf numFmtId="0" fontId="1" fillId="0" borderId="5" xfId="0" applyFont="1" applyFill="1" applyBorder="1" applyAlignment="1">
      <alignment horizontal="left"/>
    </xf>
    <xf numFmtId="49" fontId="7" fillId="0" borderId="4" xfId="0" applyNumberFormat="1" applyFont="1" applyFill="1" applyBorder="1" applyAlignment="1">
      <alignment horizontal="left" vertical="top" wrapText="1"/>
    </xf>
    <xf numFmtId="49" fontId="7" fillId="0" borderId="5" xfId="0" applyNumberFormat="1" applyFont="1" applyFill="1" applyBorder="1" applyAlignment="1">
      <alignment horizontal="left" vertical="top" wrapText="1"/>
    </xf>
    <xf numFmtId="49" fontId="7" fillId="0" borderId="6" xfId="0" applyNumberFormat="1" applyFont="1" applyFill="1" applyBorder="1" applyAlignment="1">
      <alignment horizontal="left" vertical="top" wrapText="1"/>
    </xf>
    <xf numFmtId="0" fontId="0" fillId="0" borderId="4" xfId="0" applyFill="1" applyBorder="1" applyAlignment="1">
      <alignment horizontal="left" vertical="top" wrapText="1"/>
    </xf>
    <xf numFmtId="0" fontId="0" fillId="0" borderId="5" xfId="0" applyFont="1" applyFill="1" applyBorder="1" applyAlignment="1">
      <alignment horizontal="left" vertical="top" wrapText="1"/>
    </xf>
    <xf numFmtId="0" fontId="0" fillId="0" borderId="6"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0" fillId="0" borderId="6" xfId="0" applyBorder="1" applyAlignment="1">
      <alignment horizontal="left"/>
    </xf>
    <xf numFmtId="0" fontId="0" fillId="0" borderId="1" xfId="0"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0" fillId="0" borderId="6" xfId="0" applyBorder="1" applyAlignment="1">
      <alignment horizontal="center"/>
    </xf>
    <xf numFmtId="0" fontId="0" fillId="0" borderId="1" xfId="0" applyBorder="1" applyAlignment="1">
      <alignment horizontal="center"/>
    </xf>
    <xf numFmtId="0" fontId="0" fillId="0" borderId="4" xfId="0" applyFill="1" applyBorder="1" applyAlignment="1">
      <alignment horizontal="left" wrapText="1"/>
    </xf>
    <xf numFmtId="0" fontId="0" fillId="0" borderId="5" xfId="0" applyFill="1" applyBorder="1" applyAlignment="1">
      <alignment horizontal="left" wrapText="1"/>
    </xf>
    <xf numFmtId="0" fontId="0" fillId="0" borderId="6" xfId="0" applyFill="1" applyBorder="1" applyAlignment="1">
      <alignment horizontal="left" wrapText="1"/>
    </xf>
    <xf numFmtId="0" fontId="0" fillId="0" borderId="1" xfId="0" applyFill="1" applyBorder="1" applyAlignment="1">
      <alignment horizontal="left" wrapText="1"/>
    </xf>
    <xf numFmtId="0" fontId="7" fillId="0" borderId="4" xfId="0" applyFont="1" applyFill="1" applyBorder="1" applyAlignment="1">
      <alignment wrapText="1"/>
    </xf>
    <xf numFmtId="0" fontId="7" fillId="0" borderId="5" xfId="0" applyFont="1" applyFill="1" applyBorder="1" applyAlignment="1">
      <alignment wrapText="1"/>
    </xf>
    <xf numFmtId="0" fontId="7" fillId="0" borderId="6" xfId="0" applyFont="1" applyFill="1" applyBorder="1" applyAlignment="1">
      <alignment wrapText="1"/>
    </xf>
    <xf numFmtId="0" fontId="0" fillId="0" borderId="0" xfId="0" applyAlignment="1">
      <alignment horizontal="center"/>
    </xf>
    <xf numFmtId="0" fontId="0" fillId="0" borderId="0" xfId="0" applyAlignment="1">
      <alignment horizontal="right"/>
    </xf>
    <xf numFmtId="0" fontId="2" fillId="0" borderId="0" xfId="0" applyFont="1" applyAlignment="1">
      <alignment horizontal="center"/>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1" xfId="0" applyFont="1" applyBorder="1" applyAlignment="1">
      <alignment horizontal="center"/>
    </xf>
    <xf numFmtId="0" fontId="1" fillId="0" borderId="1" xfId="0" applyFont="1" applyBorder="1" applyAlignment="1">
      <alignment horizontal="left"/>
    </xf>
    <xf numFmtId="0" fontId="0" fillId="0" borderId="1" xfId="0" applyFont="1" applyBorder="1" applyAlignment="1">
      <alignment horizontal="left"/>
    </xf>
    <xf numFmtId="0" fontId="0" fillId="0" borderId="4" xfId="0" applyBorder="1" applyAlignment="1">
      <alignment horizontal="left"/>
    </xf>
    <xf numFmtId="0" fontId="0" fillId="0" borderId="5" xfId="0" applyFont="1" applyBorder="1" applyAlignment="1">
      <alignment horizontal="left"/>
    </xf>
    <xf numFmtId="0" fontId="0" fillId="0" borderId="6" xfId="0" applyFont="1" applyBorder="1" applyAlignment="1">
      <alignment horizontal="left"/>
    </xf>
    <xf numFmtId="0" fontId="0" fillId="0" borderId="5" xfId="0" applyFont="1" applyFill="1" applyBorder="1" applyAlignment="1">
      <alignment horizontal="left" wrapText="1"/>
    </xf>
    <xf numFmtId="0" fontId="0" fillId="0" borderId="6" xfId="0" applyFont="1" applyFill="1" applyBorder="1" applyAlignment="1">
      <alignment horizontal="left" wrapText="1"/>
    </xf>
    <xf numFmtId="0" fontId="1" fillId="0" borderId="4" xfId="0" applyFont="1" applyFill="1" applyBorder="1" applyAlignment="1">
      <alignment horizontal="right"/>
    </xf>
    <xf numFmtId="0" fontId="1" fillId="0" borderId="5" xfId="0" applyFont="1" applyFill="1" applyBorder="1" applyAlignment="1">
      <alignment horizontal="right"/>
    </xf>
    <xf numFmtId="0" fontId="1" fillId="0" borderId="6" xfId="0" applyFont="1" applyFill="1" applyBorder="1" applyAlignment="1">
      <alignment horizontal="right"/>
    </xf>
    <xf numFmtId="0" fontId="1" fillId="0" borderId="4" xfId="0" applyFont="1" applyFill="1" applyBorder="1" applyAlignment="1">
      <alignment horizontal="center"/>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1" xfId="0" applyFont="1" applyFill="1" applyBorder="1" applyAlignment="1">
      <alignment horizontal="center"/>
    </xf>
    <xf numFmtId="0" fontId="0" fillId="0" borderId="5" xfId="0" applyFont="1" applyFill="1" applyBorder="1" applyAlignment="1">
      <alignment horizontal="left"/>
    </xf>
    <xf numFmtId="0" fontId="0" fillId="0" borderId="6" xfId="0" applyFont="1" applyFill="1" applyBorder="1" applyAlignment="1">
      <alignment horizontal="left"/>
    </xf>
    <xf numFmtId="0" fontId="0" fillId="0" borderId="4" xfId="0" applyFont="1" applyFill="1" applyBorder="1" applyAlignment="1">
      <alignment horizontal="left"/>
    </xf>
    <xf numFmtId="0" fontId="0" fillId="0" borderId="4" xfId="0" applyFill="1" applyBorder="1" applyAlignment="1">
      <alignment horizontal="center"/>
    </xf>
    <xf numFmtId="0" fontId="0" fillId="0" borderId="5" xfId="0" applyFill="1" applyBorder="1" applyAlignment="1">
      <alignment horizontal="center"/>
    </xf>
    <xf numFmtId="0" fontId="0" fillId="0" borderId="6" xfId="0" applyFill="1" applyBorder="1" applyAlignment="1">
      <alignment horizontal="center"/>
    </xf>
    <xf numFmtId="0" fontId="0" fillId="0" borderId="1" xfId="0" applyFont="1" applyFill="1" applyBorder="1" applyAlignment="1">
      <alignment horizontal="left"/>
    </xf>
    <xf numFmtId="0" fontId="0" fillId="0" borderId="0" xfId="0" applyFill="1" applyAlignment="1">
      <alignment horizontal="left"/>
    </xf>
    <xf numFmtId="0" fontId="1" fillId="0" borderId="0" xfId="0" applyFont="1" applyFill="1" applyAlignment="1">
      <alignment horizont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7" xfId="0" applyFont="1" applyFill="1" applyBorder="1" applyAlignment="1">
      <alignment horizontal="center"/>
    </xf>
    <xf numFmtId="0" fontId="1" fillId="0" borderId="8" xfId="0" applyFont="1" applyFill="1" applyBorder="1" applyAlignment="1">
      <alignment horizontal="center"/>
    </xf>
    <xf numFmtId="0" fontId="1" fillId="0" borderId="9" xfId="0" applyFont="1" applyFill="1" applyBorder="1" applyAlignment="1">
      <alignment horizontal="center"/>
    </xf>
    <xf numFmtId="0" fontId="1" fillId="0" borderId="10" xfId="0" applyFont="1" applyFill="1" applyBorder="1" applyAlignment="1">
      <alignment horizontal="center"/>
    </xf>
    <xf numFmtId="0" fontId="1" fillId="0" borderId="11" xfId="0" applyFont="1" applyFill="1" applyBorder="1" applyAlignment="1">
      <alignment horizontal="center"/>
    </xf>
    <xf numFmtId="0" fontId="1" fillId="0" borderId="12" xfId="0" applyFont="1" applyFill="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topLeftCell="A21" workbookViewId="0">
      <selection activeCell="B33" sqref="B33:D33"/>
    </sheetView>
  </sheetViews>
  <sheetFormatPr defaultRowHeight="14.4" x14ac:dyDescent="0.3"/>
  <cols>
    <col min="1" max="1" width="5.109375" customWidth="1"/>
    <col min="2" max="2" width="11.6640625" customWidth="1"/>
    <col min="3" max="3" width="56.109375" customWidth="1"/>
    <col min="4" max="4" width="7.6640625" customWidth="1"/>
    <col min="5" max="5" width="25.44140625" customWidth="1"/>
    <col min="6" max="6" width="14.33203125" hidden="1" customWidth="1"/>
    <col min="7" max="8" width="9.109375" hidden="1" customWidth="1"/>
    <col min="9" max="9" width="0.6640625" hidden="1" customWidth="1"/>
    <col min="10" max="10" width="8" customWidth="1"/>
    <col min="12" max="12" width="15.88671875" customWidth="1"/>
  </cols>
  <sheetData>
    <row r="1" spans="1:15" ht="4.2" hidden="1" customHeight="1" x14ac:dyDescent="0.3"/>
    <row r="2" spans="1:15" x14ac:dyDescent="0.3">
      <c r="E2" t="s">
        <v>23</v>
      </c>
      <c r="F2" s="12" t="s">
        <v>0</v>
      </c>
    </row>
    <row r="3" spans="1:15" x14ac:dyDescent="0.3">
      <c r="D3" s="92" t="s">
        <v>27</v>
      </c>
      <c r="E3" s="92"/>
      <c r="F3" s="92"/>
      <c r="G3" s="92"/>
      <c r="H3" s="92"/>
      <c r="I3" s="92"/>
      <c r="J3" s="92"/>
    </row>
    <row r="4" spans="1:15" x14ac:dyDescent="0.3">
      <c r="D4" s="1" t="s">
        <v>26</v>
      </c>
    </row>
    <row r="5" spans="1:15" x14ac:dyDescent="0.3">
      <c r="D5" t="s">
        <v>24</v>
      </c>
    </row>
    <row r="6" spans="1:15" x14ac:dyDescent="0.3">
      <c r="D6" t="s">
        <v>25</v>
      </c>
      <c r="F6" s="11" t="s">
        <v>17</v>
      </c>
    </row>
    <row r="7" spans="1:15" ht="25.2" customHeight="1" x14ac:dyDescent="0.3">
      <c r="C7" s="93" t="s">
        <v>28</v>
      </c>
      <c r="D7" s="93"/>
      <c r="E7" s="93"/>
      <c r="F7" s="93"/>
      <c r="G7" s="93"/>
      <c r="H7" s="93"/>
      <c r="I7" s="93"/>
      <c r="J7" s="93"/>
    </row>
    <row r="8" spans="1:15" ht="7.2" hidden="1" customHeight="1" x14ac:dyDescent="0.3"/>
    <row r="10" spans="1:15" ht="21" x14ac:dyDescent="0.4">
      <c r="A10" s="94" t="s">
        <v>60</v>
      </c>
      <c r="B10" s="94"/>
      <c r="C10" s="94"/>
      <c r="D10" s="94"/>
      <c r="E10" s="94"/>
      <c r="F10" s="94"/>
      <c r="G10" s="94"/>
      <c r="H10" s="3"/>
      <c r="I10" s="3"/>
      <c r="J10" s="3"/>
      <c r="L10" s="12"/>
      <c r="N10" s="11"/>
      <c r="O10" s="12"/>
    </row>
    <row r="11" spans="1:15" x14ac:dyDescent="0.3">
      <c r="N11" s="11"/>
      <c r="O11" s="12"/>
    </row>
    <row r="12" spans="1:15" ht="2.4" customHeight="1" x14ac:dyDescent="0.3">
      <c r="N12" s="11"/>
      <c r="O12" s="12"/>
    </row>
    <row r="13" spans="1:15" ht="32.4" customHeight="1" x14ac:dyDescent="0.3">
      <c r="B13" s="95" t="s">
        <v>4</v>
      </c>
      <c r="C13" s="96"/>
      <c r="D13" s="97"/>
      <c r="E13" s="6">
        <v>1700000</v>
      </c>
      <c r="O13" s="12"/>
    </row>
    <row r="14" spans="1:15" ht="7.2" customHeight="1" x14ac:dyDescent="0.3">
      <c r="A14" s="2"/>
      <c r="B14" s="98"/>
      <c r="C14" s="98"/>
      <c r="D14" s="98"/>
      <c r="E14" s="4"/>
    </row>
    <row r="15" spans="1:15" x14ac:dyDescent="0.3">
      <c r="A15" s="7"/>
      <c r="B15" s="82" t="s">
        <v>1</v>
      </c>
      <c r="C15" s="99"/>
      <c r="D15" s="99"/>
      <c r="E15" s="6">
        <f>E24+E30+E36+E42</f>
        <v>1700000</v>
      </c>
    </row>
    <row r="16" spans="1:15" x14ac:dyDescent="0.3">
      <c r="A16" s="5">
        <v>1</v>
      </c>
      <c r="B16" s="78" t="s">
        <v>50</v>
      </c>
      <c r="C16" s="100"/>
      <c r="D16" s="100"/>
      <c r="E16" s="100"/>
      <c r="F16" s="100"/>
      <c r="G16" s="100"/>
      <c r="H16" s="100"/>
      <c r="I16" s="100"/>
    </row>
    <row r="17" spans="1:12" x14ac:dyDescent="0.3">
      <c r="A17" s="5">
        <v>2</v>
      </c>
      <c r="B17" s="78" t="s">
        <v>51</v>
      </c>
      <c r="C17" s="100"/>
      <c r="D17" s="100"/>
      <c r="E17" s="100"/>
      <c r="F17" s="100"/>
      <c r="G17" s="100"/>
      <c r="H17" s="100"/>
      <c r="I17" s="100"/>
    </row>
    <row r="18" spans="1:12" x14ac:dyDescent="0.3">
      <c r="A18" s="5">
        <v>3</v>
      </c>
      <c r="B18" s="101" t="s">
        <v>52</v>
      </c>
      <c r="C18" s="102"/>
      <c r="D18" s="102"/>
      <c r="E18" s="102"/>
      <c r="F18" s="102"/>
      <c r="G18" s="102"/>
      <c r="H18" s="102"/>
      <c r="I18" s="103"/>
    </row>
    <row r="19" spans="1:12" x14ac:dyDescent="0.3">
      <c r="A19" s="56">
        <v>4</v>
      </c>
      <c r="B19" s="52" t="s">
        <v>20</v>
      </c>
      <c r="C19" s="53"/>
      <c r="D19" s="53"/>
      <c r="E19" s="53"/>
      <c r="F19" s="53"/>
      <c r="G19" s="53"/>
      <c r="H19" s="53"/>
      <c r="I19" s="53"/>
    </row>
    <row r="20" spans="1:12" x14ac:dyDescent="0.3">
      <c r="A20" s="7"/>
      <c r="B20" s="78" t="s">
        <v>2</v>
      </c>
      <c r="C20" s="79"/>
      <c r="D20" s="79"/>
      <c r="E20" s="5"/>
    </row>
    <row r="21" spans="1:12" ht="15" customHeight="1" x14ac:dyDescent="0.3">
      <c r="A21" s="7"/>
      <c r="B21" s="78" t="s">
        <v>29</v>
      </c>
      <c r="C21" s="79"/>
      <c r="D21" s="79"/>
      <c r="E21" s="5"/>
    </row>
    <row r="22" spans="1:12" ht="27" customHeight="1" x14ac:dyDescent="0.3">
      <c r="A22" s="5"/>
      <c r="B22" s="60" t="s">
        <v>47</v>
      </c>
      <c r="C22" s="61"/>
      <c r="D22" s="61"/>
      <c r="E22" s="61"/>
      <c r="F22" s="61"/>
      <c r="G22" s="61"/>
      <c r="H22" s="61"/>
      <c r="I22" s="61"/>
    </row>
    <row r="23" spans="1:12" ht="7.2" customHeight="1" x14ac:dyDescent="0.3">
      <c r="A23" s="7"/>
      <c r="B23" s="66"/>
      <c r="C23" s="65"/>
      <c r="D23" s="62"/>
      <c r="E23" s="16"/>
      <c r="F23" s="17"/>
      <c r="G23" s="17"/>
      <c r="H23" s="17"/>
      <c r="I23" s="17"/>
    </row>
    <row r="24" spans="1:12" ht="14.4" customHeight="1" x14ac:dyDescent="0.3">
      <c r="A24" s="7"/>
      <c r="B24" s="88" t="s">
        <v>18</v>
      </c>
      <c r="C24" s="88"/>
      <c r="D24" s="88"/>
      <c r="E24" s="20">
        <f>E25+E26+E27</f>
        <v>1124000</v>
      </c>
      <c r="F24" s="15"/>
      <c r="G24" s="15"/>
      <c r="H24" s="15"/>
      <c r="I24" s="15"/>
    </row>
    <row r="25" spans="1:12" ht="103.2" customHeight="1" x14ac:dyDescent="0.3">
      <c r="A25" s="7"/>
      <c r="B25" s="73" t="s">
        <v>71</v>
      </c>
      <c r="C25" s="74"/>
      <c r="D25" s="75"/>
      <c r="E25" s="14">
        <v>1040000</v>
      </c>
      <c r="F25" s="15"/>
      <c r="G25" s="15"/>
      <c r="H25" s="15"/>
      <c r="I25" s="15"/>
    </row>
    <row r="26" spans="1:12" ht="75" customHeight="1" x14ac:dyDescent="0.3">
      <c r="A26" s="7"/>
      <c r="B26" s="73" t="s">
        <v>65</v>
      </c>
      <c r="C26" s="74"/>
      <c r="D26" s="75"/>
      <c r="E26" s="14">
        <v>78000</v>
      </c>
      <c r="F26" s="15"/>
      <c r="G26" s="15"/>
      <c r="H26" s="15"/>
      <c r="I26" s="15"/>
    </row>
    <row r="27" spans="1:12" s="9" customFormat="1" ht="31.8" customHeight="1" x14ac:dyDescent="0.3">
      <c r="A27" s="8"/>
      <c r="B27" s="70" t="s">
        <v>62</v>
      </c>
      <c r="C27" s="76"/>
      <c r="D27" s="77"/>
      <c r="E27" s="32">
        <v>6000</v>
      </c>
      <c r="F27" s="19"/>
      <c r="G27" s="19"/>
      <c r="H27" s="19"/>
      <c r="I27" s="19"/>
    </row>
    <row r="28" spans="1:12" s="9" customFormat="1" ht="12" customHeight="1" x14ac:dyDescent="0.3">
      <c r="A28" s="8"/>
      <c r="B28" s="47"/>
      <c r="C28" s="48"/>
      <c r="D28" s="48"/>
      <c r="E28" s="51"/>
      <c r="F28" s="19"/>
      <c r="G28" s="19"/>
      <c r="H28" s="19"/>
      <c r="I28" s="19"/>
    </row>
    <row r="29" spans="1:12" x14ac:dyDescent="0.3">
      <c r="A29" s="5"/>
      <c r="B29" s="80" t="s">
        <v>48</v>
      </c>
      <c r="C29" s="81"/>
      <c r="D29" s="81"/>
      <c r="E29" s="81"/>
      <c r="F29" s="81"/>
      <c r="G29" s="81"/>
      <c r="H29" s="81"/>
      <c r="I29" s="82"/>
    </row>
    <row r="30" spans="1:12" ht="16.2" customHeight="1" x14ac:dyDescent="0.3">
      <c r="A30" s="7"/>
      <c r="B30" s="83"/>
      <c r="C30" s="84"/>
      <c r="D30" s="84"/>
      <c r="E30" s="46">
        <f>E32+E33+E31</f>
        <v>268000</v>
      </c>
    </row>
    <row r="31" spans="1:12" s="9" customFormat="1" ht="48.6" customHeight="1" x14ac:dyDescent="0.3">
      <c r="A31" s="22" t="s">
        <v>44</v>
      </c>
      <c r="B31" s="73" t="s">
        <v>66</v>
      </c>
      <c r="C31" s="74"/>
      <c r="D31" s="75"/>
      <c r="E31" s="18">
        <v>100000</v>
      </c>
      <c r="F31" s="42">
        <f>13570+6040+1000+2100+15748</f>
        <v>38458</v>
      </c>
      <c r="G31" s="18">
        <f>1000+1860+2068</f>
        <v>4928</v>
      </c>
      <c r="H31" s="18">
        <f>450+1394+16500+2505</f>
        <v>20849</v>
      </c>
      <c r="I31" s="18">
        <f>1399+11464+750+8110.5+4790+2100+1962+160+2100</f>
        <v>32835.5</v>
      </c>
      <c r="J31" s="19"/>
      <c r="K31" s="19"/>
      <c r="L31" s="19"/>
    </row>
    <row r="32" spans="1:12" s="9" customFormat="1" ht="33" customHeight="1" x14ac:dyDescent="0.3">
      <c r="A32" s="22" t="s">
        <v>64</v>
      </c>
      <c r="B32" s="85" t="s">
        <v>68</v>
      </c>
      <c r="C32" s="86"/>
      <c r="D32" s="87"/>
      <c r="E32" s="18">
        <v>118000</v>
      </c>
      <c r="F32" s="42">
        <f>13570+6040+1000+2100+15748</f>
        <v>38458</v>
      </c>
      <c r="G32" s="18">
        <f>1000+1860+2068</f>
        <v>4928</v>
      </c>
      <c r="H32" s="18">
        <f>450+1394+16500+2505</f>
        <v>20849</v>
      </c>
      <c r="I32" s="18">
        <f>1399+11464+750+8110.5+4790+2100+1962+160+2100</f>
        <v>32835.5</v>
      </c>
      <c r="J32" s="19"/>
      <c r="K32" s="19"/>
      <c r="L32" s="19"/>
    </row>
    <row r="33" spans="1:12" ht="57.6" customHeight="1" x14ac:dyDescent="0.3">
      <c r="A33" s="22" t="s">
        <v>45</v>
      </c>
      <c r="B33" s="89" t="s">
        <v>67</v>
      </c>
      <c r="C33" s="90"/>
      <c r="D33" s="91"/>
      <c r="E33" s="14">
        <v>50000</v>
      </c>
      <c r="F33" s="14">
        <v>1500</v>
      </c>
      <c r="G33" s="14">
        <f>14400+16800</f>
        <v>31200</v>
      </c>
      <c r="H33" s="14"/>
      <c r="I33" s="27"/>
      <c r="J33" s="15"/>
      <c r="K33" s="15"/>
      <c r="L33" s="15"/>
    </row>
    <row r="34" spans="1:12" ht="21" customHeight="1" x14ac:dyDescent="0.3">
      <c r="A34" s="22"/>
      <c r="B34" s="70"/>
      <c r="C34" s="71"/>
      <c r="D34" s="72"/>
      <c r="E34" s="14"/>
      <c r="F34" s="14"/>
      <c r="G34" s="14"/>
      <c r="H34" s="14"/>
      <c r="I34" s="27"/>
      <c r="J34" s="15"/>
      <c r="K34" s="15"/>
      <c r="L34" s="15"/>
    </row>
    <row r="35" spans="1:12" x14ac:dyDescent="0.3">
      <c r="A35" s="5"/>
      <c r="B35" s="60" t="s">
        <v>21</v>
      </c>
      <c r="C35" s="61"/>
      <c r="D35" s="61"/>
      <c r="E35" s="61"/>
      <c r="F35" s="61"/>
      <c r="G35" s="61"/>
      <c r="H35" s="61"/>
      <c r="I35" s="61"/>
    </row>
    <row r="36" spans="1:12" x14ac:dyDescent="0.3">
      <c r="A36" s="7"/>
      <c r="B36" s="66"/>
      <c r="C36" s="65"/>
      <c r="D36" s="62"/>
      <c r="E36" s="20">
        <f>E37+E39+E38+E40</f>
        <v>68000</v>
      </c>
      <c r="F36" s="17"/>
      <c r="G36" s="17"/>
      <c r="H36" s="17"/>
      <c r="I36" s="17"/>
    </row>
    <row r="37" spans="1:12" ht="42" customHeight="1" x14ac:dyDescent="0.3">
      <c r="A37" s="22" t="s">
        <v>33</v>
      </c>
      <c r="B37" s="67" t="s">
        <v>69</v>
      </c>
      <c r="C37" s="68"/>
      <c r="D37" s="69"/>
      <c r="E37" s="14">
        <v>14000</v>
      </c>
      <c r="F37" s="15"/>
      <c r="G37" s="15"/>
      <c r="H37" s="15"/>
      <c r="I37" s="15"/>
    </row>
    <row r="38" spans="1:12" s="9" customFormat="1" ht="56.4" customHeight="1" x14ac:dyDescent="0.3">
      <c r="A38" s="22" t="s">
        <v>34</v>
      </c>
      <c r="B38" s="73" t="s">
        <v>70</v>
      </c>
      <c r="C38" s="74"/>
      <c r="D38" s="75"/>
      <c r="E38" s="18">
        <v>45000</v>
      </c>
      <c r="F38" s="19"/>
      <c r="G38" s="19"/>
      <c r="H38" s="19"/>
      <c r="I38" s="19"/>
    </row>
    <row r="39" spans="1:12" s="9" customFormat="1" ht="18.600000000000001" customHeight="1" x14ac:dyDescent="0.3">
      <c r="A39" s="22" t="s">
        <v>49</v>
      </c>
      <c r="B39" s="70" t="s">
        <v>40</v>
      </c>
      <c r="C39" s="71"/>
      <c r="D39" s="72"/>
      <c r="E39" s="18">
        <v>9000</v>
      </c>
      <c r="F39" s="19"/>
      <c r="G39" s="19"/>
      <c r="H39" s="19"/>
      <c r="I39" s="19"/>
    </row>
    <row r="40" spans="1:12" s="9" customFormat="1" ht="18.600000000000001" customHeight="1" x14ac:dyDescent="0.3">
      <c r="A40" s="22"/>
      <c r="B40" s="70"/>
      <c r="C40" s="76"/>
      <c r="D40" s="77"/>
      <c r="E40" s="18"/>
      <c r="F40" s="19"/>
      <c r="G40" s="19"/>
      <c r="H40" s="19"/>
      <c r="I40" s="19"/>
    </row>
    <row r="41" spans="1:12" x14ac:dyDescent="0.3">
      <c r="A41" s="10"/>
      <c r="B41" s="60" t="s">
        <v>38</v>
      </c>
      <c r="C41" s="61"/>
      <c r="D41" s="61"/>
      <c r="E41" s="61"/>
      <c r="F41" s="61"/>
      <c r="G41" s="61"/>
      <c r="H41" s="61"/>
      <c r="I41" s="61"/>
    </row>
    <row r="42" spans="1:12" x14ac:dyDescent="0.3">
      <c r="A42" s="5"/>
      <c r="B42" s="62"/>
      <c r="C42" s="63"/>
      <c r="D42" s="63"/>
      <c r="E42" s="20">
        <f>E43+E44+E45</f>
        <v>240000</v>
      </c>
      <c r="F42" s="15"/>
      <c r="G42" s="15"/>
      <c r="H42" s="15"/>
      <c r="I42" s="15"/>
    </row>
    <row r="43" spans="1:12" ht="14.4" customHeight="1" x14ac:dyDescent="0.3">
      <c r="A43" s="22" t="s">
        <v>32</v>
      </c>
      <c r="B43" s="49" t="s">
        <v>3</v>
      </c>
      <c r="C43" s="50"/>
      <c r="D43" s="50"/>
      <c r="E43" s="14">
        <v>7000</v>
      </c>
      <c r="F43" s="15"/>
      <c r="G43" s="15"/>
      <c r="H43" s="15"/>
      <c r="I43" s="15"/>
    </row>
    <row r="44" spans="1:12" x14ac:dyDescent="0.3">
      <c r="A44" s="22" t="s">
        <v>36</v>
      </c>
      <c r="B44" s="64" t="s">
        <v>16</v>
      </c>
      <c r="C44" s="65"/>
      <c r="D44" s="62"/>
      <c r="E44" s="14">
        <v>3000</v>
      </c>
      <c r="F44" s="15"/>
      <c r="G44" s="15"/>
      <c r="H44" s="15"/>
      <c r="I44" s="15"/>
    </row>
    <row r="45" spans="1:12" x14ac:dyDescent="0.3">
      <c r="A45" s="22" t="s">
        <v>37</v>
      </c>
      <c r="B45" s="49" t="s">
        <v>29</v>
      </c>
      <c r="C45" s="49"/>
      <c r="D45" s="49"/>
      <c r="E45" s="14">
        <v>230000</v>
      </c>
      <c r="F45" s="15"/>
      <c r="G45" s="15"/>
      <c r="H45" s="15"/>
      <c r="I45" s="15"/>
    </row>
    <row r="46" spans="1:12" x14ac:dyDescent="0.3">
      <c r="A46" s="55"/>
    </row>
    <row r="47" spans="1:12" x14ac:dyDescent="0.3">
      <c r="A47" s="55"/>
    </row>
  </sheetData>
  <mergeCells count="32">
    <mergeCell ref="B20:D20"/>
    <mergeCell ref="D3:J3"/>
    <mergeCell ref="C7:J7"/>
    <mergeCell ref="A10:G10"/>
    <mergeCell ref="B13:D13"/>
    <mergeCell ref="B14:D14"/>
    <mergeCell ref="B15:D15"/>
    <mergeCell ref="B17:I17"/>
    <mergeCell ref="B16:I16"/>
    <mergeCell ref="B18:I18"/>
    <mergeCell ref="B35:I35"/>
    <mergeCell ref="B21:D21"/>
    <mergeCell ref="B29:I29"/>
    <mergeCell ref="B30:D30"/>
    <mergeCell ref="B32:D32"/>
    <mergeCell ref="B34:D34"/>
    <mergeCell ref="B22:I22"/>
    <mergeCell ref="B27:D27"/>
    <mergeCell ref="B23:D23"/>
    <mergeCell ref="B24:D24"/>
    <mergeCell ref="B25:D25"/>
    <mergeCell ref="B26:D26"/>
    <mergeCell ref="B33:D33"/>
    <mergeCell ref="B31:D31"/>
    <mergeCell ref="B41:I41"/>
    <mergeCell ref="B42:D42"/>
    <mergeCell ref="B44:D44"/>
    <mergeCell ref="B36:D36"/>
    <mergeCell ref="B37:D37"/>
    <mergeCell ref="B39:D39"/>
    <mergeCell ref="B38:D38"/>
    <mergeCell ref="B40:D40"/>
  </mergeCells>
  <pageMargins left="0.31496062992125984" right="0.31496062992125984" top="0.78740157480314965" bottom="0.55118110236220474" header="0.31496062992125984" footer="0.31496062992125984"/>
  <pageSetup paperSize="9" scale="85"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0"/>
  <sheetViews>
    <sheetView tabSelected="1" workbookViewId="0">
      <selection activeCell="B30" sqref="B30:D30"/>
    </sheetView>
  </sheetViews>
  <sheetFormatPr defaultRowHeight="14.4" x14ac:dyDescent="0.3"/>
  <cols>
    <col min="1" max="1" width="4.88671875" customWidth="1"/>
    <col min="4" max="4" width="50.44140625" customWidth="1"/>
    <col min="5" max="5" width="12.6640625" customWidth="1"/>
    <col min="6" max="6" width="10.109375" customWidth="1"/>
    <col min="7" max="7" width="11.109375" customWidth="1"/>
    <col min="8" max="8" width="10.6640625" bestFit="1" customWidth="1"/>
    <col min="9" max="9" width="11.6640625" customWidth="1"/>
    <col min="11" max="11" width="0.21875" customWidth="1"/>
  </cols>
  <sheetData>
    <row r="1" spans="1:12" ht="7.2" customHeight="1" x14ac:dyDescent="0.3"/>
    <row r="2" spans="1:12" ht="15.75" customHeight="1" x14ac:dyDescent="0.3">
      <c r="F2" t="s">
        <v>23</v>
      </c>
      <c r="G2" s="41" t="s">
        <v>39</v>
      </c>
    </row>
    <row r="3" spans="1:12" ht="15.75" customHeight="1" x14ac:dyDescent="0.3">
      <c r="E3" s="13" t="s">
        <v>27</v>
      </c>
      <c r="F3" s="13"/>
      <c r="G3" s="13"/>
      <c r="H3" s="13"/>
      <c r="I3" s="13"/>
      <c r="J3" s="13"/>
      <c r="K3" s="13"/>
    </row>
    <row r="4" spans="1:12" ht="15.75" customHeight="1" x14ac:dyDescent="0.3">
      <c r="E4" s="1" t="s">
        <v>26</v>
      </c>
    </row>
    <row r="5" spans="1:12" ht="15.75" customHeight="1" x14ac:dyDescent="0.3">
      <c r="A5" s="15"/>
      <c r="B5" s="15"/>
      <c r="C5" s="15"/>
      <c r="D5" s="15"/>
      <c r="E5" s="15" t="s">
        <v>24</v>
      </c>
      <c r="F5" s="15"/>
      <c r="G5" s="15"/>
      <c r="H5" s="15"/>
      <c r="I5" s="15"/>
      <c r="J5" s="15"/>
      <c r="K5" s="15"/>
      <c r="L5" s="15"/>
    </row>
    <row r="6" spans="1:12" x14ac:dyDescent="0.3">
      <c r="A6" s="15"/>
      <c r="B6" s="15"/>
      <c r="C6" s="15"/>
      <c r="D6" s="15"/>
      <c r="E6" s="15" t="s">
        <v>25</v>
      </c>
      <c r="F6" s="15"/>
      <c r="G6" s="43"/>
      <c r="H6" s="15"/>
      <c r="I6" s="15"/>
      <c r="J6" s="15"/>
      <c r="K6" s="15"/>
      <c r="L6" s="15"/>
    </row>
    <row r="7" spans="1:12" ht="13.2" customHeight="1" x14ac:dyDescent="0.3">
      <c r="A7" s="15"/>
      <c r="B7" s="15"/>
      <c r="C7" s="15"/>
      <c r="D7" s="15"/>
      <c r="E7" s="120" t="s">
        <v>28</v>
      </c>
      <c r="F7" s="120"/>
      <c r="G7" s="120"/>
      <c r="H7" s="120"/>
      <c r="I7" s="120"/>
      <c r="J7" s="120"/>
      <c r="K7" s="120"/>
      <c r="L7" s="120"/>
    </row>
    <row r="8" spans="1:12" ht="3" hidden="1" customHeight="1" x14ac:dyDescent="0.3">
      <c r="A8" s="121"/>
      <c r="B8" s="121"/>
      <c r="C8" s="121"/>
      <c r="D8" s="121"/>
      <c r="E8" s="121"/>
      <c r="F8" s="121"/>
      <c r="G8" s="121"/>
      <c r="H8" s="121"/>
      <c r="I8" s="121"/>
      <c r="J8" s="121"/>
      <c r="K8" s="121"/>
      <c r="L8" s="15"/>
    </row>
    <row r="9" spans="1:12" ht="19.8" customHeight="1" x14ac:dyDescent="0.35">
      <c r="A9" s="15"/>
      <c r="B9" s="15"/>
      <c r="C9" s="15"/>
      <c r="D9" s="57" t="s">
        <v>58</v>
      </c>
      <c r="E9" s="15"/>
      <c r="F9" s="15"/>
      <c r="G9" s="15"/>
      <c r="H9" s="15"/>
      <c r="I9" s="15"/>
      <c r="J9" s="15"/>
      <c r="K9" s="15"/>
      <c r="L9" s="15"/>
    </row>
    <row r="10" spans="1:12" x14ac:dyDescent="0.3">
      <c r="A10" s="122" t="s">
        <v>5</v>
      </c>
      <c r="B10" s="124" t="s">
        <v>6</v>
      </c>
      <c r="C10" s="125"/>
      <c r="D10" s="126"/>
      <c r="E10" s="122" t="s">
        <v>59</v>
      </c>
      <c r="F10" s="112" t="s">
        <v>7</v>
      </c>
      <c r="G10" s="112"/>
      <c r="H10" s="112"/>
      <c r="I10" s="112"/>
      <c r="J10" s="15"/>
      <c r="K10" s="15"/>
      <c r="L10" s="15"/>
    </row>
    <row r="11" spans="1:12" x14ac:dyDescent="0.3">
      <c r="A11" s="123"/>
      <c r="B11" s="127"/>
      <c r="C11" s="128"/>
      <c r="D11" s="129"/>
      <c r="E11" s="123"/>
      <c r="F11" s="40" t="s">
        <v>8</v>
      </c>
      <c r="G11" s="40" t="s">
        <v>9</v>
      </c>
      <c r="H11" s="40" t="s">
        <v>10</v>
      </c>
      <c r="I11" s="40" t="s">
        <v>11</v>
      </c>
      <c r="J11" s="15"/>
      <c r="K11" s="15"/>
      <c r="L11" s="15"/>
    </row>
    <row r="12" spans="1:12" x14ac:dyDescent="0.3">
      <c r="A12" s="112" t="s">
        <v>12</v>
      </c>
      <c r="B12" s="112"/>
      <c r="C12" s="112"/>
      <c r="D12" s="112"/>
      <c r="E12" s="112"/>
      <c r="F12" s="112"/>
      <c r="G12" s="112"/>
      <c r="H12" s="112"/>
      <c r="I12" s="112"/>
      <c r="J12" s="15"/>
      <c r="K12" s="15"/>
      <c r="L12" s="15"/>
    </row>
    <row r="13" spans="1:12" x14ac:dyDescent="0.3">
      <c r="A13" s="26"/>
      <c r="B13" s="116" t="s">
        <v>57</v>
      </c>
      <c r="C13" s="117"/>
      <c r="D13" s="118"/>
      <c r="E13" s="34">
        <v>816145.37</v>
      </c>
      <c r="F13" s="44"/>
      <c r="G13" s="44"/>
      <c r="H13" s="44"/>
      <c r="I13" s="44"/>
      <c r="J13" s="15"/>
      <c r="K13" s="15"/>
      <c r="L13" s="15"/>
    </row>
    <row r="14" spans="1:12" ht="39.6" customHeight="1" x14ac:dyDescent="0.3">
      <c r="A14" s="26"/>
      <c r="B14" s="85" t="s">
        <v>13</v>
      </c>
      <c r="C14" s="86"/>
      <c r="D14" s="87"/>
      <c r="E14" s="33">
        <f>F14+G14+H14+I14</f>
        <v>1661682.25</v>
      </c>
      <c r="F14" s="45">
        <v>566241.25</v>
      </c>
      <c r="G14" s="32">
        <v>327190</v>
      </c>
      <c r="H14" s="32">
        <v>131001</v>
      </c>
      <c r="I14" s="32">
        <v>637250</v>
      </c>
      <c r="J14" s="15"/>
      <c r="K14" s="15"/>
      <c r="L14" s="15"/>
    </row>
    <row r="15" spans="1:12" x14ac:dyDescent="0.3">
      <c r="A15" s="26"/>
      <c r="B15" s="62" t="s">
        <v>46</v>
      </c>
      <c r="C15" s="119"/>
      <c r="D15" s="119"/>
      <c r="E15" s="119"/>
      <c r="F15" s="119"/>
      <c r="G15" s="119"/>
      <c r="H15" s="119"/>
      <c r="I15" s="119"/>
      <c r="J15" s="15"/>
      <c r="K15" s="15"/>
      <c r="L15" s="15"/>
    </row>
    <row r="16" spans="1:12" x14ac:dyDescent="0.3">
      <c r="A16" s="26"/>
      <c r="B16" s="78" t="s">
        <v>53</v>
      </c>
      <c r="C16" s="100"/>
      <c r="D16" s="100"/>
      <c r="E16" s="100"/>
      <c r="F16" s="100"/>
      <c r="G16" s="100"/>
      <c r="H16" s="100"/>
      <c r="I16" s="100"/>
      <c r="J16" s="15"/>
      <c r="K16" s="15"/>
      <c r="L16" s="15"/>
    </row>
    <row r="17" spans="1:12" x14ac:dyDescent="0.3">
      <c r="A17" s="26"/>
      <c r="B17" s="101" t="s">
        <v>54</v>
      </c>
      <c r="C17" s="102"/>
      <c r="D17" s="102"/>
      <c r="E17" s="102"/>
      <c r="F17" s="102"/>
      <c r="G17" s="102"/>
      <c r="H17" s="102"/>
      <c r="I17" s="103"/>
      <c r="J17" s="15"/>
      <c r="K17" s="15"/>
      <c r="L17" s="15"/>
    </row>
    <row r="18" spans="1:12" x14ac:dyDescent="0.3">
      <c r="A18" s="23"/>
      <c r="B18" s="63" t="s">
        <v>55</v>
      </c>
      <c r="C18" s="63"/>
      <c r="D18" s="63"/>
      <c r="E18" s="63"/>
      <c r="F18" s="63"/>
      <c r="G18" s="63"/>
      <c r="H18" s="63"/>
      <c r="I18" s="63"/>
      <c r="J18" s="15"/>
      <c r="K18" s="15"/>
      <c r="L18" s="15"/>
    </row>
    <row r="19" spans="1:12" x14ac:dyDescent="0.3">
      <c r="A19" s="112" t="s">
        <v>19</v>
      </c>
      <c r="B19" s="112"/>
      <c r="C19" s="112"/>
      <c r="D19" s="112"/>
      <c r="E19" s="112"/>
      <c r="F19" s="112"/>
      <c r="G19" s="112"/>
      <c r="H19" s="112"/>
      <c r="I19" s="112"/>
      <c r="J19" s="15"/>
      <c r="K19" s="15"/>
      <c r="L19" s="15"/>
    </row>
    <row r="20" spans="1:12" x14ac:dyDescent="0.3">
      <c r="A20" s="26">
        <v>1</v>
      </c>
      <c r="B20" s="88" t="s">
        <v>18</v>
      </c>
      <c r="C20" s="88"/>
      <c r="D20" s="88"/>
      <c r="E20" s="27"/>
      <c r="F20" s="26"/>
      <c r="G20" s="14"/>
      <c r="H20" s="14"/>
      <c r="I20" s="27"/>
      <c r="J20" s="15"/>
      <c r="K20" s="15"/>
      <c r="L20" s="15"/>
    </row>
    <row r="21" spans="1:12" s="9" customFormat="1" ht="104.4" customHeight="1" x14ac:dyDescent="0.3">
      <c r="A21" s="22" t="s">
        <v>31</v>
      </c>
      <c r="B21" s="73" t="s">
        <v>71</v>
      </c>
      <c r="C21" s="74"/>
      <c r="D21" s="75"/>
      <c r="E21" s="32">
        <f>F21+G21+H21+I21</f>
        <v>1039567</v>
      </c>
      <c r="F21" s="32"/>
      <c r="G21" s="32">
        <f>19915+293551.8</f>
        <v>313466.8</v>
      </c>
      <c r="H21" s="32">
        <f>684954.2+22226+10820</f>
        <v>718000.2</v>
      </c>
      <c r="I21" s="44">
        <f>3000+2100+3000</f>
        <v>8100</v>
      </c>
      <c r="J21" s="19"/>
      <c r="K21" s="19"/>
      <c r="L21" s="19"/>
    </row>
    <row r="22" spans="1:12" ht="88.2" customHeight="1" x14ac:dyDescent="0.3">
      <c r="A22" s="22" t="s">
        <v>42</v>
      </c>
      <c r="B22" s="73" t="s">
        <v>65</v>
      </c>
      <c r="C22" s="74"/>
      <c r="D22" s="75"/>
      <c r="E22" s="32">
        <f>F22+G22+H22+I22</f>
        <v>77333</v>
      </c>
      <c r="F22" s="32">
        <v>6218</v>
      </c>
      <c r="G22" s="14">
        <f>4725+6218+5600+5600</f>
        <v>22143</v>
      </c>
      <c r="H22" s="14">
        <f>11818+1700+11818+5909</f>
        <v>31245</v>
      </c>
      <c r="I22" s="14">
        <f>3109+8709+5909</f>
        <v>17727</v>
      </c>
      <c r="J22" s="15"/>
      <c r="K22" s="15"/>
      <c r="L22" s="15"/>
    </row>
    <row r="23" spans="1:12" ht="46.8" customHeight="1" x14ac:dyDescent="0.3">
      <c r="A23" s="22" t="s">
        <v>43</v>
      </c>
      <c r="B23" s="73" t="s">
        <v>63</v>
      </c>
      <c r="C23" s="74"/>
      <c r="D23" s="75"/>
      <c r="E23" s="14">
        <f>F23+G23+H23+I23</f>
        <v>6000</v>
      </c>
      <c r="F23" s="14"/>
      <c r="G23" s="14"/>
      <c r="H23" s="14">
        <v>6000</v>
      </c>
      <c r="I23" s="27"/>
      <c r="J23" s="15"/>
      <c r="K23" s="15"/>
      <c r="L23" s="15"/>
    </row>
    <row r="24" spans="1:12" x14ac:dyDescent="0.3">
      <c r="A24" s="26"/>
      <c r="B24" s="106" t="s">
        <v>14</v>
      </c>
      <c r="C24" s="107"/>
      <c r="D24" s="108"/>
      <c r="E24" s="24">
        <f>F24+G24+H24+I24</f>
        <v>1122900</v>
      </c>
      <c r="F24" s="28">
        <f>SUM(F20:F23)</f>
        <v>6218</v>
      </c>
      <c r="G24" s="25">
        <f>SUM(G20:G23)</f>
        <v>335609.8</v>
      </c>
      <c r="H24" s="25">
        <f>SUM(H20:H23)</f>
        <v>755245.2</v>
      </c>
      <c r="I24" s="25">
        <f>SUM(I20:I23)</f>
        <v>25827</v>
      </c>
      <c r="J24" s="15"/>
      <c r="K24" s="15"/>
      <c r="L24" s="15"/>
    </row>
    <row r="25" spans="1:12" x14ac:dyDescent="0.3">
      <c r="A25" s="29"/>
      <c r="B25" s="38"/>
      <c r="C25" s="38"/>
      <c r="D25" s="38"/>
      <c r="E25" s="30"/>
      <c r="F25" s="30"/>
      <c r="G25" s="30"/>
      <c r="H25" s="30"/>
      <c r="I25" s="31"/>
      <c r="J25" s="15"/>
      <c r="K25" s="15"/>
      <c r="L25" s="15"/>
    </row>
    <row r="26" spans="1:12" x14ac:dyDescent="0.3">
      <c r="A26" s="112" t="s">
        <v>41</v>
      </c>
      <c r="B26" s="112"/>
      <c r="C26" s="112"/>
      <c r="D26" s="112"/>
      <c r="E26" s="112"/>
      <c r="F26" s="112"/>
      <c r="G26" s="112"/>
      <c r="H26" s="112"/>
      <c r="I26" s="112"/>
      <c r="J26" s="15"/>
      <c r="K26" s="15"/>
      <c r="L26" s="15"/>
    </row>
    <row r="27" spans="1:12" ht="25.2" customHeight="1" x14ac:dyDescent="0.3">
      <c r="A27" s="40">
        <v>2</v>
      </c>
      <c r="B27" s="115" t="s">
        <v>30</v>
      </c>
      <c r="C27" s="113"/>
      <c r="D27" s="114"/>
      <c r="E27" s="40"/>
      <c r="F27" s="40"/>
      <c r="G27" s="40"/>
      <c r="H27" s="40"/>
      <c r="I27" s="40"/>
      <c r="J27" s="15"/>
      <c r="K27" s="15"/>
      <c r="L27" s="15"/>
    </row>
    <row r="28" spans="1:12" s="9" customFormat="1" ht="58.8" customHeight="1" x14ac:dyDescent="0.3">
      <c r="A28" s="22" t="s">
        <v>44</v>
      </c>
      <c r="B28" s="73" t="s">
        <v>66</v>
      </c>
      <c r="C28" s="74"/>
      <c r="D28" s="75"/>
      <c r="E28" s="18">
        <f>F28+G28+H28+I28</f>
        <v>99983.1</v>
      </c>
      <c r="F28" s="42">
        <v>5514</v>
      </c>
      <c r="G28" s="18">
        <f>2829+12431</f>
        <v>15260</v>
      </c>
      <c r="H28" s="18">
        <f>6594+14320+14717</f>
        <v>35631</v>
      </c>
      <c r="I28" s="18">
        <f>22289+1659.8+8962.3+8250+2417</f>
        <v>43578.1</v>
      </c>
      <c r="J28" s="19"/>
      <c r="K28" s="19"/>
      <c r="L28" s="19"/>
    </row>
    <row r="29" spans="1:12" ht="29.4" customHeight="1" x14ac:dyDescent="0.3">
      <c r="A29" s="22" t="s">
        <v>64</v>
      </c>
      <c r="B29" s="85" t="s">
        <v>68</v>
      </c>
      <c r="C29" s="86"/>
      <c r="D29" s="87"/>
      <c r="E29" s="14">
        <f>F29+G29+H29+I29</f>
        <v>116889</v>
      </c>
      <c r="F29" s="14"/>
      <c r="G29" s="59">
        <f>65490</f>
        <v>65490</v>
      </c>
      <c r="H29" s="58">
        <v>18400</v>
      </c>
      <c r="I29" s="58">
        <v>32999</v>
      </c>
      <c r="J29" s="15"/>
      <c r="K29" s="15"/>
      <c r="L29" s="15"/>
    </row>
    <row r="30" spans="1:12" ht="73.8" customHeight="1" x14ac:dyDescent="0.3">
      <c r="A30" s="22" t="s">
        <v>45</v>
      </c>
      <c r="B30" s="89" t="s">
        <v>67</v>
      </c>
      <c r="C30" s="90"/>
      <c r="D30" s="91"/>
      <c r="E30" s="14">
        <f t="shared" ref="E30" si="0">F30+G30+H30+I30</f>
        <v>49200</v>
      </c>
      <c r="F30" s="14">
        <v>3000</v>
      </c>
      <c r="G30" s="14">
        <f>3500+31200</f>
        <v>34700</v>
      </c>
      <c r="H30" s="14"/>
      <c r="I30" s="27">
        <v>11500</v>
      </c>
      <c r="J30" s="15"/>
      <c r="K30" s="15"/>
      <c r="L30" s="15"/>
    </row>
    <row r="31" spans="1:12" x14ac:dyDescent="0.3">
      <c r="A31" s="23"/>
      <c r="B31" s="106" t="s">
        <v>14</v>
      </c>
      <c r="C31" s="107"/>
      <c r="D31" s="108"/>
      <c r="E31" s="24">
        <f>SUM(E28:E30)</f>
        <v>266072.09999999998</v>
      </c>
      <c r="F31" s="25">
        <f>SUM(F28:F30)</f>
        <v>8514</v>
      </c>
      <c r="G31" s="25">
        <f>SUM(G28:G28)</f>
        <v>15260</v>
      </c>
      <c r="H31" s="25">
        <f>SUM(H28:H28)</f>
        <v>35631</v>
      </c>
      <c r="I31" s="25">
        <f>SUM(I28:I28)</f>
        <v>43578.1</v>
      </c>
      <c r="J31" s="15"/>
      <c r="K31" s="15"/>
      <c r="L31" s="15"/>
    </row>
    <row r="32" spans="1:12" x14ac:dyDescent="0.3">
      <c r="A32" s="23"/>
      <c r="B32" s="37"/>
      <c r="C32" s="38"/>
      <c r="D32" s="39"/>
      <c r="E32" s="25"/>
      <c r="F32" s="25"/>
      <c r="G32" s="25"/>
      <c r="H32" s="25"/>
      <c r="I32" s="25"/>
      <c r="J32" s="15"/>
      <c r="K32" s="15"/>
      <c r="L32" s="15"/>
    </row>
    <row r="33" spans="1:12" x14ac:dyDescent="0.3">
      <c r="A33" s="109" t="s">
        <v>22</v>
      </c>
      <c r="B33" s="110"/>
      <c r="C33" s="110"/>
      <c r="D33" s="110"/>
      <c r="E33" s="110"/>
      <c r="F33" s="110"/>
      <c r="G33" s="110"/>
      <c r="H33" s="110"/>
      <c r="I33" s="111"/>
      <c r="J33" s="15"/>
      <c r="K33" s="15"/>
      <c r="L33" s="15"/>
    </row>
    <row r="34" spans="1:12" ht="18.600000000000001" customHeight="1" x14ac:dyDescent="0.3">
      <c r="A34" s="54">
        <v>3</v>
      </c>
      <c r="B34" s="64" t="s">
        <v>56</v>
      </c>
      <c r="C34" s="113"/>
      <c r="D34" s="114"/>
      <c r="E34" s="54"/>
      <c r="F34" s="54"/>
      <c r="G34" s="54"/>
      <c r="H34" s="54"/>
      <c r="I34" s="54"/>
      <c r="J34" s="15"/>
      <c r="K34" s="15"/>
      <c r="L34" s="15"/>
    </row>
    <row r="35" spans="1:12" ht="31.2" customHeight="1" x14ac:dyDescent="0.3">
      <c r="A35" s="22" t="s">
        <v>33</v>
      </c>
      <c r="B35" s="67" t="s">
        <v>69</v>
      </c>
      <c r="C35" s="68"/>
      <c r="D35" s="69"/>
      <c r="E35" s="14">
        <f>F35+G35+H35+I35</f>
        <v>13753</v>
      </c>
      <c r="F35" s="14"/>
      <c r="G35" s="14">
        <f>3336</f>
        <v>3336</v>
      </c>
      <c r="H35" s="14"/>
      <c r="I35" s="27">
        <v>10417</v>
      </c>
      <c r="J35" s="15"/>
      <c r="K35" s="15"/>
      <c r="L35" s="15"/>
    </row>
    <row r="36" spans="1:12" ht="47.4" customHeight="1" x14ac:dyDescent="0.3">
      <c r="A36" s="22" t="s">
        <v>34</v>
      </c>
      <c r="B36" s="73" t="s">
        <v>70</v>
      </c>
      <c r="C36" s="74"/>
      <c r="D36" s="75"/>
      <c r="E36" s="14">
        <f>F36+G36+H36+I36</f>
        <v>45000</v>
      </c>
      <c r="F36" s="14">
        <f>3000+2000+3000+1000+3000+1000+3000</f>
        <v>16000</v>
      </c>
      <c r="G36" s="14">
        <f>1000+3000+1000+4000</f>
        <v>9000</v>
      </c>
      <c r="H36" s="14">
        <f>4000+4000+4000</f>
        <v>12000</v>
      </c>
      <c r="I36" s="14">
        <f>4000+4000</f>
        <v>8000</v>
      </c>
      <c r="J36" s="15"/>
      <c r="K36" s="15"/>
      <c r="L36" s="15"/>
    </row>
    <row r="37" spans="1:12" ht="20.399999999999999" customHeight="1" x14ac:dyDescent="0.3">
      <c r="A37" s="22" t="s">
        <v>35</v>
      </c>
      <c r="B37" s="70" t="s">
        <v>40</v>
      </c>
      <c r="C37" s="71"/>
      <c r="D37" s="72"/>
      <c r="E37" s="14">
        <f>F37+G37+H37+I37</f>
        <v>9100</v>
      </c>
      <c r="F37" s="14">
        <v>6600</v>
      </c>
      <c r="G37" s="14"/>
      <c r="H37" s="14">
        <v>2500</v>
      </c>
      <c r="I37" s="27"/>
      <c r="J37" s="15"/>
      <c r="K37" s="15"/>
      <c r="L37" s="15"/>
    </row>
    <row r="38" spans="1:12" x14ac:dyDescent="0.3">
      <c r="A38" s="26"/>
      <c r="B38" s="106" t="s">
        <v>14</v>
      </c>
      <c r="C38" s="107"/>
      <c r="D38" s="108"/>
      <c r="E38" s="24">
        <f>F38+G38+H38+I38</f>
        <v>67853</v>
      </c>
      <c r="F38" s="28">
        <f>SUM(F35:F37)</f>
        <v>22600</v>
      </c>
      <c r="G38" s="28">
        <f>SUM(G35:G37)</f>
        <v>12336</v>
      </c>
      <c r="H38" s="28">
        <f>SUM(H35:H37)</f>
        <v>14500</v>
      </c>
      <c r="I38" s="28">
        <f>SUM(I35:I37)</f>
        <v>18417</v>
      </c>
      <c r="J38" s="15"/>
      <c r="K38" s="15"/>
      <c r="L38" s="15"/>
    </row>
    <row r="39" spans="1:12" x14ac:dyDescent="0.3">
      <c r="A39" s="29"/>
      <c r="B39" s="38"/>
      <c r="C39" s="38"/>
      <c r="D39" s="38"/>
      <c r="E39" s="30"/>
      <c r="F39" s="30"/>
      <c r="G39" s="30"/>
      <c r="H39" s="30"/>
      <c r="I39" s="31"/>
      <c r="J39" s="15"/>
      <c r="K39" s="15"/>
      <c r="L39" s="15"/>
    </row>
    <row r="40" spans="1:12" x14ac:dyDescent="0.3">
      <c r="A40" s="109" t="s">
        <v>20</v>
      </c>
      <c r="B40" s="110"/>
      <c r="C40" s="110"/>
      <c r="D40" s="110"/>
      <c r="E40" s="110"/>
      <c r="F40" s="110"/>
      <c r="G40" s="110"/>
      <c r="H40" s="110"/>
      <c r="I40" s="111"/>
      <c r="J40" s="15"/>
      <c r="K40" s="15"/>
      <c r="L40" s="15"/>
    </row>
    <row r="41" spans="1:12" ht="34.200000000000003" customHeight="1" x14ac:dyDescent="0.3">
      <c r="A41" s="54">
        <v>4</v>
      </c>
      <c r="B41" s="85" t="s">
        <v>20</v>
      </c>
      <c r="C41" s="104"/>
      <c r="D41" s="105"/>
      <c r="E41" s="54"/>
      <c r="F41" s="54"/>
      <c r="G41" s="54"/>
      <c r="H41" s="54"/>
      <c r="I41" s="54"/>
      <c r="J41" s="15"/>
      <c r="K41" s="15"/>
      <c r="L41" s="15"/>
    </row>
    <row r="42" spans="1:12" x14ac:dyDescent="0.3">
      <c r="A42" s="22" t="s">
        <v>32</v>
      </c>
      <c r="B42" s="36" t="s">
        <v>3</v>
      </c>
      <c r="C42" s="21"/>
      <c r="D42" s="21"/>
      <c r="E42" s="14">
        <f t="shared" ref="E42:E44" si="1">F42+G42+H42+I42</f>
        <v>7000</v>
      </c>
      <c r="G42" s="14"/>
      <c r="H42" s="14"/>
      <c r="I42" s="27">
        <v>7000</v>
      </c>
      <c r="J42" s="15"/>
      <c r="K42" s="15"/>
      <c r="L42" s="15"/>
    </row>
    <row r="43" spans="1:12" x14ac:dyDescent="0.3">
      <c r="A43" s="22" t="s">
        <v>36</v>
      </c>
      <c r="B43" s="64" t="s">
        <v>16</v>
      </c>
      <c r="C43" s="65"/>
      <c r="D43" s="62"/>
      <c r="E43" s="14">
        <f t="shared" si="1"/>
        <v>2561.09</v>
      </c>
      <c r="F43" s="14">
        <f>56.42+55.89+56.42</f>
        <v>168.73000000000002</v>
      </c>
      <c r="G43" s="14">
        <f>653.42+56.42+56.42</f>
        <v>766.25999999999988</v>
      </c>
      <c r="H43" s="32">
        <f>155.42+227.21+56.42</f>
        <v>439.05</v>
      </c>
      <c r="I43" s="14">
        <f>260.42+671.21+255.42</f>
        <v>1187.0500000000002</v>
      </c>
      <c r="J43" s="15"/>
      <c r="K43" s="15"/>
      <c r="L43" s="15"/>
    </row>
    <row r="44" spans="1:12" x14ac:dyDescent="0.3">
      <c r="A44" s="22" t="s">
        <v>37</v>
      </c>
      <c r="B44" s="36" t="s">
        <v>29</v>
      </c>
      <c r="C44" s="36"/>
      <c r="D44" s="36"/>
      <c r="E44" s="14">
        <f t="shared" si="1"/>
        <v>227818.52</v>
      </c>
      <c r="F44" s="14">
        <f>16886.94+16728.81+16888.94</f>
        <v>50504.69</v>
      </c>
      <c r="G44" s="14">
        <f>16887.89+16886.94+16886.94</f>
        <v>50661.770000000004</v>
      </c>
      <c r="H44" s="14">
        <f>16886.94+16886.94+16886.94</f>
        <v>50660.819999999992</v>
      </c>
      <c r="I44" s="14">
        <f>16886.94+16886.94+42217.36</f>
        <v>75991.239999999991</v>
      </c>
      <c r="J44" s="15"/>
      <c r="K44" s="15"/>
      <c r="L44" s="15"/>
    </row>
    <row r="45" spans="1:12" x14ac:dyDescent="0.3">
      <c r="A45" s="26"/>
      <c r="B45" s="106" t="s">
        <v>14</v>
      </c>
      <c r="C45" s="107"/>
      <c r="D45" s="108"/>
      <c r="E45" s="24">
        <f>E42+E43+E44</f>
        <v>237379.61</v>
      </c>
      <c r="F45" s="24">
        <f>F29+F43+F44</f>
        <v>50673.420000000006</v>
      </c>
      <c r="G45" s="24">
        <f>G42+G43+G44</f>
        <v>51428.030000000006</v>
      </c>
      <c r="H45" s="24">
        <f>H42+H43+H44</f>
        <v>51099.869999999995</v>
      </c>
      <c r="I45" s="24">
        <f>I42+I43+I44</f>
        <v>84178.29</v>
      </c>
      <c r="J45" s="15"/>
      <c r="K45" s="15"/>
      <c r="L45" s="15"/>
    </row>
    <row r="46" spans="1:12" x14ac:dyDescent="0.3">
      <c r="A46" s="26"/>
      <c r="B46" s="37"/>
      <c r="C46" s="38"/>
      <c r="D46" s="39"/>
      <c r="E46" s="24"/>
      <c r="F46" s="24"/>
      <c r="G46" s="24"/>
      <c r="H46" s="24"/>
      <c r="I46" s="24"/>
      <c r="J46" s="15"/>
      <c r="K46" s="15"/>
      <c r="L46" s="15"/>
    </row>
    <row r="47" spans="1:12" x14ac:dyDescent="0.3">
      <c r="A47" s="26"/>
      <c r="B47" s="106" t="s">
        <v>15</v>
      </c>
      <c r="C47" s="107"/>
      <c r="D47" s="108"/>
      <c r="E47" s="33">
        <f>E31+E24+E38+E45</f>
        <v>1694204.71</v>
      </c>
      <c r="F47" s="28">
        <f>F31+F24+F38+F45</f>
        <v>88005.420000000013</v>
      </c>
      <c r="G47" s="25">
        <f>G31+G24+G38+G45</f>
        <v>414633.83</v>
      </c>
      <c r="H47" s="25">
        <f>H31+H24+H38+H45</f>
        <v>856476.07</v>
      </c>
      <c r="I47" s="25">
        <f>I31+I24+I38+I45</f>
        <v>172000.39</v>
      </c>
      <c r="J47" s="15"/>
      <c r="K47" s="15"/>
      <c r="L47" s="15"/>
    </row>
    <row r="48" spans="1:12" x14ac:dyDescent="0.3">
      <c r="A48" s="26"/>
      <c r="B48" s="109" t="s">
        <v>61</v>
      </c>
      <c r="C48" s="110"/>
      <c r="D48" s="111"/>
      <c r="E48" s="34">
        <f>E13+E14-E47</f>
        <v>783622.91000000015</v>
      </c>
      <c r="F48" s="35"/>
      <c r="G48" s="35"/>
      <c r="H48" s="35"/>
      <c r="I48" s="35"/>
      <c r="J48" s="15"/>
      <c r="K48" s="15"/>
      <c r="L48" s="15"/>
    </row>
    <row r="49" spans="1:9" x14ac:dyDescent="0.3">
      <c r="A49" s="15"/>
      <c r="B49" s="15"/>
      <c r="C49" s="15"/>
      <c r="D49" s="15"/>
      <c r="E49" s="15"/>
      <c r="F49" s="15"/>
      <c r="G49" s="15"/>
      <c r="H49" s="15"/>
      <c r="I49" s="15"/>
    </row>
    <row r="50" spans="1:9" x14ac:dyDescent="0.3">
      <c r="A50" s="15"/>
      <c r="B50" s="15"/>
      <c r="C50" s="15"/>
      <c r="D50" s="15"/>
      <c r="E50" s="15"/>
      <c r="F50" s="15"/>
      <c r="G50" s="15"/>
      <c r="H50" s="15"/>
      <c r="I50" s="15"/>
    </row>
  </sheetData>
  <mergeCells count="37">
    <mergeCell ref="E7:L7"/>
    <mergeCell ref="A8:K8"/>
    <mergeCell ref="A10:A11"/>
    <mergeCell ref="B10:D11"/>
    <mergeCell ref="E10:E11"/>
    <mergeCell ref="F10:I10"/>
    <mergeCell ref="B17:I17"/>
    <mergeCell ref="A19:I19"/>
    <mergeCell ref="B20:D20"/>
    <mergeCell ref="B22:D22"/>
    <mergeCell ref="A12:I12"/>
    <mergeCell ref="B13:D13"/>
    <mergeCell ref="B14:D14"/>
    <mergeCell ref="B15:I15"/>
    <mergeCell ref="B16:I16"/>
    <mergeCell ref="B30:D30"/>
    <mergeCell ref="A33:I33"/>
    <mergeCell ref="B35:D35"/>
    <mergeCell ref="B18:I18"/>
    <mergeCell ref="A26:I26"/>
    <mergeCell ref="B21:D21"/>
    <mergeCell ref="B28:D28"/>
    <mergeCell ref="B34:D34"/>
    <mergeCell ref="B24:D24"/>
    <mergeCell ref="B31:D31"/>
    <mergeCell ref="B27:D27"/>
    <mergeCell ref="B23:D23"/>
    <mergeCell ref="B29:D29"/>
    <mergeCell ref="B41:D41"/>
    <mergeCell ref="B47:D47"/>
    <mergeCell ref="B48:D48"/>
    <mergeCell ref="B36:D36"/>
    <mergeCell ref="A40:I40"/>
    <mergeCell ref="B43:D43"/>
    <mergeCell ref="B45:D45"/>
    <mergeCell ref="B38:D38"/>
    <mergeCell ref="B37:D37"/>
  </mergeCells>
  <pageMargins left="0.70866141732283472" right="0.70866141732283472" top="0.74803149606299213" bottom="0.15748031496062992"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смета 2022</vt:lpstr>
      <vt:lpstr>отчет 2022</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7006</dc:creator>
  <cp:lastModifiedBy>секретарь уч.части</cp:lastModifiedBy>
  <cp:lastPrinted>2022-03-17T17:41:20Z</cp:lastPrinted>
  <dcterms:created xsi:type="dcterms:W3CDTF">2015-10-07T16:15:35Z</dcterms:created>
  <dcterms:modified xsi:type="dcterms:W3CDTF">2023-01-26T03:42:39Z</dcterms:modified>
</cp:coreProperties>
</file>